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Summary" sheetId="1" r:id="rId1"/>
    <sheet name="Arch&amp;Engineering" sheetId="2" r:id="rId2"/>
    <sheet name="Construction" sheetId="3" r:id="rId3"/>
    <sheet name="Tenant Improvements" sheetId="4" r:id="rId4"/>
  </sheets>
  <definedNames>
    <definedName name="_xlnm.Print_Area" localSheetId="0">'Summary'!$A$1:$J$60</definedName>
  </definedNames>
  <calcPr fullCalcOnLoad="1"/>
</workbook>
</file>

<file path=xl/sharedStrings.xml><?xml version="1.0" encoding="utf-8"?>
<sst xmlns="http://schemas.openxmlformats.org/spreadsheetml/2006/main" count="301" uniqueCount="156">
  <si>
    <t>401 BROADWAY</t>
  </si>
  <si>
    <t>ARCHITECTURAL &amp; ENGINEERING</t>
  </si>
  <si>
    <t>Survey</t>
  </si>
  <si>
    <t>Testing &amp; Inspection</t>
  </si>
  <si>
    <t>Soils</t>
  </si>
  <si>
    <t>CONSTRUCTION</t>
  </si>
  <si>
    <t>Shell &amp; Core Construction</t>
  </si>
  <si>
    <t>Utility Hook-up</t>
  </si>
  <si>
    <t>TENANT IMPROVEMENTS</t>
  </si>
  <si>
    <t>TOTAL CONSTRUCTION</t>
  </si>
  <si>
    <t>MISCELLANEOUS</t>
  </si>
  <si>
    <t>Legal, Accounting, Title Insurance</t>
  </si>
  <si>
    <t>Real Estate Taxes During Construction</t>
  </si>
  <si>
    <t>TOTAL MISCELLANEOUS</t>
  </si>
  <si>
    <t>CONTINGENCY</t>
  </si>
  <si>
    <t>DEVELOPER'S OVERHEAD</t>
  </si>
  <si>
    <t>156,800 Net Rentable Square Feet</t>
  </si>
  <si>
    <t>1% for the Arts</t>
  </si>
  <si>
    <t>Payment and Performance Bond</t>
  </si>
  <si>
    <t>Mechanical, Electrical, Fire Protection &amp; Oversight</t>
  </si>
  <si>
    <t>Signage Consultant</t>
  </si>
  <si>
    <t>Printing &amp; Reimbursables</t>
  </si>
  <si>
    <t>BROKERAGE &amp; LEASING COMMISSIONS</t>
  </si>
  <si>
    <t>Architectural, Structural &amp; Civil</t>
  </si>
  <si>
    <t>Warranty</t>
  </si>
  <si>
    <t>Building Commissioning</t>
  </si>
  <si>
    <t>SUBTOTAL</t>
  </si>
  <si>
    <t>Architect - LMN</t>
  </si>
  <si>
    <t>Interim Phase</t>
  </si>
  <si>
    <t>Code revisions/permit application</t>
  </si>
  <si>
    <t>Bidding/pricing/neg phase</t>
  </si>
  <si>
    <t>Construction Administration</t>
  </si>
  <si>
    <t>Structural engineer - Skilling Ward Magnuson Barkshire</t>
  </si>
  <si>
    <t xml:space="preserve">Restart fee </t>
  </si>
  <si>
    <t>Remaining original contract</t>
  </si>
  <si>
    <t>Civil Engineering - DCI</t>
  </si>
  <si>
    <t>Code update requirement</t>
  </si>
  <si>
    <t>DCLU Design Review</t>
  </si>
  <si>
    <t>Seatrans Design Review</t>
  </si>
  <si>
    <t>Construction Phase</t>
  </si>
  <si>
    <t>Reimbursable Expense Budget</t>
  </si>
  <si>
    <t>Mechanical design-build</t>
  </si>
  <si>
    <t>NONE</t>
  </si>
  <si>
    <t>Schematic</t>
  </si>
  <si>
    <t>Design development</t>
  </si>
  <si>
    <t>Construction Documents</t>
  </si>
  <si>
    <t>Fire sprinkler design-build</t>
  </si>
  <si>
    <t>Electrical design-build</t>
  </si>
  <si>
    <t>Landscape Architect - Lauchlin R. Bethune Associates</t>
  </si>
  <si>
    <t>See proposal</t>
  </si>
  <si>
    <t>TOTAL:</t>
  </si>
  <si>
    <t>Printing &amp; Reimburables</t>
  </si>
  <si>
    <t>GENERAL CONDITIONS</t>
  </si>
  <si>
    <t>HOISTING</t>
  </si>
  <si>
    <t>SITEWORK</t>
  </si>
  <si>
    <t>CONCRETE</t>
  </si>
  <si>
    <t>MASONRY</t>
  </si>
  <si>
    <t>STEEL</t>
  </si>
  <si>
    <t>CARPENTRY</t>
  </si>
  <si>
    <t>THERMAL/MOISTURE PROTECTION</t>
  </si>
  <si>
    <t>DOORS/FRAMES/HARDWARE</t>
  </si>
  <si>
    <t>FINISHES</t>
  </si>
  <si>
    <t>SPECIALTIES</t>
  </si>
  <si>
    <t>EQUIPMENT</t>
  </si>
  <si>
    <t>FURNISHINGS</t>
  </si>
  <si>
    <t>SPECIAL CONSTRUCTION</t>
  </si>
  <si>
    <t>CONVEYING SYSTEMS</t>
  </si>
  <si>
    <t>MECHANICAL</t>
  </si>
  <si>
    <t>ELECTRICAL</t>
  </si>
  <si>
    <t>LABOR TAX</t>
  </si>
  <si>
    <t>STATE B &amp; O TAX</t>
  </si>
  <si>
    <t>CITY TAX</t>
  </si>
  <si>
    <t>LIABILITY INSURANCE</t>
  </si>
  <si>
    <t>PERF BOND - OPUS</t>
  </si>
  <si>
    <t>PERF BOND - OTHER</t>
  </si>
  <si>
    <t>Subtotal</t>
  </si>
  <si>
    <t>FEE</t>
  </si>
  <si>
    <t>SALES TAX</t>
  </si>
  <si>
    <t>GRAND TOTAL excluding Sales Tax</t>
  </si>
  <si>
    <t>BUILDERS RISK INS</t>
  </si>
  <si>
    <t>allowance</t>
  </si>
  <si>
    <t>Building Permit (Estimate DCLU)</t>
  </si>
  <si>
    <t>SeaTran</t>
  </si>
  <si>
    <t>Health Dept.</t>
  </si>
  <si>
    <t>Fire (included in DCLU)</t>
  </si>
  <si>
    <t>Utility charges and assessments</t>
  </si>
  <si>
    <t>Power</t>
  </si>
  <si>
    <t>Water</t>
  </si>
  <si>
    <t>Sewer (6"SS, 8"RWL)</t>
  </si>
  <si>
    <t>Gas (PSE)</t>
  </si>
  <si>
    <t xml:space="preserve">Phone </t>
  </si>
  <si>
    <t>Governmental charges contingency</t>
  </si>
  <si>
    <t>(allow)</t>
  </si>
  <si>
    <t>Geotechnical  Engineering - Hart Crowser</t>
  </si>
  <si>
    <t>Geotech and Shoring Inspection Services</t>
  </si>
  <si>
    <t>Geotechnical  Engineering - Ground Support</t>
  </si>
  <si>
    <t>Geotechnical and Shoring Design</t>
  </si>
  <si>
    <t>Construction Inspection Services</t>
  </si>
  <si>
    <t>AAR Testing</t>
  </si>
  <si>
    <t>Concrete,rebar, Masonry, PT Slabs, Tie-backs, Shotcrete, S. Steel</t>
  </si>
  <si>
    <t>Exterior skin</t>
  </si>
  <si>
    <t>Roofing</t>
  </si>
  <si>
    <t>Waterproofing</t>
  </si>
  <si>
    <t>allow</t>
  </si>
  <si>
    <t>McKinstry Issue</t>
  </si>
  <si>
    <t>Mechanical Overview</t>
  </si>
  <si>
    <t>Electrical Overview</t>
  </si>
  <si>
    <t>Opus Peer Review</t>
  </si>
  <si>
    <t>Fire Protction Overview</t>
  </si>
  <si>
    <t>Tenant Improvements</t>
  </si>
  <si>
    <t>Tenant Improvement Estimate dated March 29, 02</t>
  </si>
  <si>
    <t xml:space="preserve"> </t>
  </si>
  <si>
    <t>A. Construction Costs (from Page 1, 2, 3 &amp; 4)</t>
  </si>
  <si>
    <t>C. Permit &amp; Plan Check Fees</t>
  </si>
  <si>
    <t>D. Base Tenant Construction Cost</t>
  </si>
  <si>
    <t>H. Washington State Sales Tax</t>
  </si>
  <si>
    <t>I. Total Taxed Tenant Construction Cost</t>
  </si>
  <si>
    <t>E. Overhead &amp; General Conditions (7%)</t>
  </si>
  <si>
    <t>B &amp; O Tax, Insurance &amp; Warranty (1.5%)</t>
  </si>
  <si>
    <t>G. Fee (7%)</t>
  </si>
  <si>
    <t>B. Architectural &amp; Engineering Fees ($2.5/SF)</t>
  </si>
  <si>
    <t>H. Contingency (10%)</t>
  </si>
  <si>
    <t>Harborview Specific Requirements</t>
  </si>
  <si>
    <t>Upgrade distribution and panel to Harborview standard</t>
  </si>
  <si>
    <t>Provide 80kVA/80kW UPS with 20-minutes of run time</t>
  </si>
  <si>
    <t>TVSS to main switchboard and (5) 120-volt tenant panels</t>
  </si>
  <si>
    <t>Card Access system</t>
  </si>
  <si>
    <t>Provide CCTV system as requested prior to budget</t>
  </si>
  <si>
    <t>(25) Station Duress system</t>
  </si>
  <si>
    <t>Garage Access system</t>
  </si>
  <si>
    <t>Upgrade to voice paging over fire alarm system</t>
  </si>
  <si>
    <t>Allowance for work in MDF</t>
  </si>
  <si>
    <t>Add (6) 4" from new MDF to rise</t>
  </si>
  <si>
    <t>Add Electric heaters</t>
  </si>
  <si>
    <t>Telecommunications Infrastructure</t>
  </si>
  <si>
    <t>Cabletray outside IDF and MDF rooms</t>
  </si>
  <si>
    <t>Upgrade from standard Parabolic to indirect 2X4 fixtures</t>
  </si>
  <si>
    <t>Upgrade from standard Parabolic to VDT parabolic</t>
  </si>
  <si>
    <t>TI add rack mounted UPS/PDU (3/floor for 5 floors), (3) in MDF</t>
  </si>
  <si>
    <t>TI add rack mounted Marway Power Cond. units (3/floor for 5 floors)</t>
  </si>
  <si>
    <t>Separate Paging system</t>
  </si>
  <si>
    <t>includes overhead and GC's at 7%,    labor, B&amp;O tax, insur at 1.5%,      Fee at 7%      and wsst at 8.8%</t>
  </si>
  <si>
    <t>Earthquake Coverage</t>
  </si>
  <si>
    <t>DCLU PERMITS</t>
  </si>
  <si>
    <t>DEVELOPER'S FEE</t>
  </si>
  <si>
    <t>Architectural, Structural, Civil &amp; Permits</t>
  </si>
  <si>
    <t>Factory Mutual Allowance</t>
  </si>
  <si>
    <t>TOTAL ARCHITECTURAL &amp; ENGINEERING</t>
  </si>
  <si>
    <t>*</t>
  </si>
  <si>
    <t>(*) applied</t>
  </si>
  <si>
    <t xml:space="preserve">  </t>
  </si>
  <si>
    <t>DEVELOPER'S CONTINGENCY  (Residual goes 2/3 to Owner &amp; 1/3 to Developer)</t>
  </si>
  <si>
    <t>OWNER'S CONTINGENCY  (Residual goes 100% to Owner)</t>
  </si>
  <si>
    <t>8.8% WSST</t>
  </si>
  <si>
    <t>TOTAL FIXED PRICE</t>
  </si>
  <si>
    <t>LAND &amp; ENTITLEMENTS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</si>
</sst>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"/>
    <numFmt numFmtId="166" formatCode="&quot;$&quot;#,##0.00"/>
    <numFmt numFmtId="167" formatCode="0.0%"/>
  </numFmts>
  <fonts count="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hair"/>
      <top style="hair"/>
      <bottom style="hair"/>
    </border>
    <border>
      <left style="hair"/>
      <right style="thick"/>
      <top style="hair"/>
      <bottom style="hair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hair"/>
      <top style="hair"/>
      <bottom>
        <color indexed="63"/>
      </bottom>
    </border>
    <border>
      <left style="hair"/>
      <right style="thick"/>
      <top style="hair"/>
      <bottom>
        <color indexed="63"/>
      </bottom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 style="hair"/>
      <right style="thick"/>
      <top style="thick"/>
      <bottom style="hair"/>
    </border>
    <border>
      <left style="thick"/>
      <right style="hair"/>
      <top style="thick"/>
      <bottom style="hair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5" fontId="3" fillId="0" borderId="2" xfId="0" applyNumberFormat="1" applyFont="1" applyBorder="1" applyAlignment="1">
      <alignment horizontal="left"/>
    </xf>
    <xf numFmtId="42" fontId="4" fillId="0" borderId="3" xfId="0" applyNumberFormat="1" applyFont="1" applyBorder="1" applyAlignment="1">
      <alignment/>
    </xf>
    <xf numFmtId="5" fontId="3" fillId="0" borderId="2" xfId="0" applyNumberFormat="1" applyFont="1" applyBorder="1" applyAlignment="1" quotePrefix="1">
      <alignment horizontal="right"/>
    </xf>
    <xf numFmtId="164" fontId="4" fillId="0" borderId="2" xfId="0" applyNumberFormat="1" applyFont="1" applyBorder="1" applyAlignment="1">
      <alignment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 quotePrefix="1">
      <alignment horizontal="left"/>
    </xf>
    <xf numFmtId="5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42" fontId="3" fillId="0" borderId="2" xfId="0" applyNumberFormat="1" applyFont="1" applyBorder="1" applyAlignment="1">
      <alignment/>
    </xf>
    <xf numFmtId="0" fontId="1" fillId="0" borderId="4" xfId="0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9" fontId="4" fillId="0" borderId="0" xfId="0" applyNumberFormat="1" applyFont="1" applyBorder="1" applyAlignment="1">
      <alignment/>
    </xf>
    <xf numFmtId="0" fontId="4" fillId="0" borderId="8" xfId="0" applyNumberFormat="1" applyFont="1" applyBorder="1" applyAlignment="1">
      <alignment/>
    </xf>
    <xf numFmtId="9" fontId="4" fillId="0" borderId="9" xfId="0" applyNumberFormat="1" applyFont="1" applyBorder="1" applyAlignment="1">
      <alignment/>
    </xf>
    <xf numFmtId="0" fontId="3" fillId="0" borderId="7" xfId="0" applyNumberFormat="1" applyFont="1" applyBorder="1" applyAlignment="1">
      <alignment/>
    </xf>
    <xf numFmtId="0" fontId="4" fillId="0" borderId="1" xfId="0" applyNumberFormat="1" applyFont="1" applyBorder="1" applyAlignment="1">
      <alignment/>
    </xf>
    <xf numFmtId="0" fontId="4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44" fontId="4" fillId="0" borderId="14" xfId="0" applyNumberFormat="1" applyFont="1" applyBorder="1" applyAlignment="1">
      <alignment/>
    </xf>
    <xf numFmtId="0" fontId="4" fillId="0" borderId="7" xfId="0" applyFont="1" applyBorder="1" applyAlignment="1">
      <alignment/>
    </xf>
    <xf numFmtId="3" fontId="4" fillId="0" borderId="15" xfId="0" applyNumberFormat="1" applyFont="1" applyBorder="1" applyAlignment="1">
      <alignment horizontal="left"/>
    </xf>
    <xf numFmtId="42" fontId="4" fillId="0" borderId="16" xfId="0" applyNumberFormat="1" applyFont="1" applyBorder="1" applyAlignment="1">
      <alignment/>
    </xf>
    <xf numFmtId="42" fontId="3" fillId="0" borderId="17" xfId="0" applyNumberFormat="1" applyFont="1" applyBorder="1" applyAlignment="1">
      <alignment/>
    </xf>
    <xf numFmtId="0" fontId="3" fillId="0" borderId="18" xfId="0" applyFont="1" applyBorder="1" applyAlignment="1">
      <alignment horizontal="right"/>
    </xf>
    <xf numFmtId="42" fontId="4" fillId="0" borderId="19" xfId="0" applyNumberFormat="1" applyFont="1" applyBorder="1" applyAlignment="1">
      <alignment/>
    </xf>
    <xf numFmtId="44" fontId="4" fillId="0" borderId="0" xfId="0" applyNumberFormat="1" applyFont="1" applyAlignment="1">
      <alignment/>
    </xf>
    <xf numFmtId="44" fontId="4" fillId="0" borderId="6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0" fontId="3" fillId="0" borderId="20" xfId="0" applyFont="1" applyBorder="1" applyAlignment="1">
      <alignment/>
    </xf>
    <xf numFmtId="0" fontId="4" fillId="0" borderId="2" xfId="0" applyFont="1" applyBorder="1" applyAlignment="1" quotePrefix="1">
      <alignment horizontal="left"/>
    </xf>
    <xf numFmtId="0" fontId="3" fillId="0" borderId="2" xfId="0" applyFont="1" applyBorder="1" applyAlignment="1">
      <alignment horizontal="left"/>
    </xf>
    <xf numFmtId="42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44" fontId="3" fillId="0" borderId="21" xfId="0" applyNumberFormat="1" applyFont="1" applyBorder="1" applyAlignment="1">
      <alignment/>
    </xf>
    <xf numFmtId="44" fontId="4" fillId="0" borderId="22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7" xfId="0" applyFont="1" applyBorder="1" applyAlignment="1">
      <alignment horizontal="left"/>
    </xf>
    <xf numFmtId="164" fontId="0" fillId="0" borderId="0" xfId="0" applyNumberFormat="1" applyFont="1" applyAlignment="1">
      <alignment/>
    </xf>
    <xf numFmtId="164" fontId="0" fillId="0" borderId="6" xfId="0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164" fontId="0" fillId="0" borderId="23" xfId="0" applyNumberFormat="1" applyFont="1" applyBorder="1" applyAlignment="1">
      <alignment/>
    </xf>
    <xf numFmtId="164" fontId="1" fillId="0" borderId="21" xfId="0" applyNumberFormat="1" applyFont="1" applyBorder="1" applyAlignment="1">
      <alignment/>
    </xf>
    <xf numFmtId="0" fontId="1" fillId="0" borderId="4" xfId="0" applyFont="1" applyFill="1" applyBorder="1" applyAlignment="1">
      <alignment horizontal="left"/>
    </xf>
    <xf numFmtId="164" fontId="1" fillId="0" borderId="17" xfId="0" applyNumberFormat="1" applyFont="1" applyBorder="1" applyAlignment="1">
      <alignment/>
    </xf>
    <xf numFmtId="164" fontId="1" fillId="0" borderId="23" xfId="0" applyNumberFormat="1" applyFont="1" applyBorder="1" applyAlignment="1">
      <alignment/>
    </xf>
    <xf numFmtId="44" fontId="3" fillId="0" borderId="17" xfId="0" applyNumberFormat="1" applyFont="1" applyBorder="1" applyAlignment="1">
      <alignment/>
    </xf>
    <xf numFmtId="0" fontId="4" fillId="0" borderId="15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0" fillId="0" borderId="7" xfId="0" applyFont="1" applyBorder="1" applyAlignment="1">
      <alignment/>
    </xf>
    <xf numFmtId="0" fontId="1" fillId="0" borderId="24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4" fillId="0" borderId="7" xfId="0" applyFont="1" applyFill="1" applyBorder="1" applyAlignment="1">
      <alignment/>
    </xf>
    <xf numFmtId="42" fontId="4" fillId="0" borderId="22" xfId="0" applyNumberFormat="1" applyFont="1" applyBorder="1" applyAlignment="1">
      <alignment/>
    </xf>
    <xf numFmtId="0" fontId="3" fillId="0" borderId="4" xfId="0" applyFont="1" applyFill="1" applyBorder="1" applyAlignment="1" quotePrefix="1">
      <alignment horizontal="left"/>
    </xf>
    <xf numFmtId="42" fontId="4" fillId="0" borderId="6" xfId="0" applyNumberFormat="1" applyFont="1" applyBorder="1" applyAlignment="1">
      <alignment/>
    </xf>
    <xf numFmtId="42" fontId="4" fillId="0" borderId="22" xfId="0" applyNumberFormat="1" applyFont="1" applyBorder="1" applyAlignment="1">
      <alignment horizontal="right"/>
    </xf>
    <xf numFmtId="42" fontId="3" fillId="0" borderId="23" xfId="0" applyNumberFormat="1" applyFont="1" applyBorder="1" applyAlignment="1">
      <alignment horizontal="right"/>
    </xf>
    <xf numFmtId="42" fontId="4" fillId="0" borderId="25" xfId="0" applyNumberFormat="1" applyFont="1" applyBorder="1" applyAlignment="1">
      <alignment horizontal="right"/>
    </xf>
    <xf numFmtId="42" fontId="3" fillId="0" borderId="21" xfId="0" applyNumberFormat="1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3" fillId="0" borderId="24" xfId="0" applyNumberFormat="1" applyFont="1" applyBorder="1" applyAlignment="1">
      <alignment/>
    </xf>
    <xf numFmtId="0" fontId="4" fillId="0" borderId="0" xfId="0" applyFont="1" applyBorder="1" applyAlignment="1">
      <alignment/>
    </xf>
    <xf numFmtId="42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left"/>
    </xf>
    <xf numFmtId="42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42" fontId="4" fillId="0" borderId="0" xfId="0" applyNumberFormat="1" applyFont="1" applyAlignment="1">
      <alignment horizontal="center"/>
    </xf>
    <xf numFmtId="44" fontId="4" fillId="0" borderId="0" xfId="0" applyNumberFormat="1" applyFont="1" applyAlignment="1">
      <alignment horizontal="center"/>
    </xf>
    <xf numFmtId="164" fontId="1" fillId="0" borderId="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4" fontId="2" fillId="0" borderId="0" xfId="0" applyNumberFormat="1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3" fontId="7" fillId="0" borderId="27" xfId="0" applyNumberFormat="1" applyFont="1" applyBorder="1" applyAlignment="1">
      <alignment/>
    </xf>
    <xf numFmtId="164" fontId="7" fillId="0" borderId="28" xfId="0" applyNumberFormat="1" applyFont="1" applyBorder="1" applyAlignment="1">
      <alignment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164" fontId="7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33</xdr:row>
      <xdr:rowOff>0</xdr:rowOff>
    </xdr:from>
    <xdr:to>
      <xdr:col>3</xdr:col>
      <xdr:colOff>0</xdr:colOff>
      <xdr:row>34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448300" y="5400675"/>
          <a:ext cx="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41</xdr:row>
      <xdr:rowOff>0</xdr:rowOff>
    </xdr:to>
    <xdr:sp>
      <xdr:nvSpPr>
        <xdr:cNvPr id="2" name="Rectangle 4"/>
        <xdr:cNvSpPr>
          <a:spLocks/>
        </xdr:cNvSpPr>
      </xdr:nvSpPr>
      <xdr:spPr>
        <a:xfrm>
          <a:off x="0" y="6715125"/>
          <a:ext cx="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41</xdr:row>
      <xdr:rowOff>28575</xdr:rowOff>
    </xdr:from>
    <xdr:to>
      <xdr:col>0</xdr:col>
      <xdr:colOff>2266950</xdr:colOff>
      <xdr:row>45</xdr:row>
      <xdr:rowOff>114300</xdr:rowOff>
    </xdr:to>
    <xdr:sp>
      <xdr:nvSpPr>
        <xdr:cNvPr id="3" name="Rectangle 5"/>
        <xdr:cNvSpPr>
          <a:spLocks/>
        </xdr:cNvSpPr>
      </xdr:nvSpPr>
      <xdr:spPr>
        <a:xfrm>
          <a:off x="638175" y="6905625"/>
          <a:ext cx="162877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Tenant Improvement Allowance: 
$7,286,008 + $1,677,117=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$8,963,125</a:t>
          </a:r>
        </a:p>
      </xdr:txBody>
    </xdr:sp>
    <xdr:clientData/>
  </xdr:twoCellAnchor>
  <xdr:twoCellAnchor>
    <xdr:from>
      <xdr:col>0</xdr:col>
      <xdr:colOff>2266950</xdr:colOff>
      <xdr:row>13</xdr:row>
      <xdr:rowOff>95250</xdr:rowOff>
    </xdr:from>
    <xdr:to>
      <xdr:col>1</xdr:col>
      <xdr:colOff>104775</xdr:colOff>
      <xdr:row>43</xdr:row>
      <xdr:rowOff>0</xdr:rowOff>
    </xdr:to>
    <xdr:sp>
      <xdr:nvSpPr>
        <xdr:cNvPr id="4" name="Line 6"/>
        <xdr:cNvSpPr>
          <a:spLocks/>
        </xdr:cNvSpPr>
      </xdr:nvSpPr>
      <xdr:spPr>
        <a:xfrm flipV="1">
          <a:off x="2266950" y="2219325"/>
          <a:ext cx="1866900" cy="498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2276475</xdr:colOff>
      <xdr:row>34</xdr:row>
      <xdr:rowOff>76200</xdr:rowOff>
    </xdr:from>
    <xdr:to>
      <xdr:col>1</xdr:col>
      <xdr:colOff>123825</xdr:colOff>
      <xdr:row>42</xdr:row>
      <xdr:rowOff>152400</xdr:rowOff>
    </xdr:to>
    <xdr:sp>
      <xdr:nvSpPr>
        <xdr:cNvPr id="5" name="Line 7"/>
        <xdr:cNvSpPr>
          <a:spLocks/>
        </xdr:cNvSpPr>
      </xdr:nvSpPr>
      <xdr:spPr>
        <a:xfrm flipV="1">
          <a:off x="2276475" y="5638800"/>
          <a:ext cx="187642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workbookViewId="0" topLeftCell="A1">
      <selection activeCell="G64" sqref="G64"/>
    </sheetView>
  </sheetViews>
  <sheetFormatPr defaultColWidth="9.140625" defaultRowHeight="12.75"/>
  <cols>
    <col min="8" max="8" width="12.28125" style="0" customWidth="1"/>
    <col min="9" max="9" width="12.8515625" style="95" customWidth="1"/>
    <col min="10" max="10" width="5.7109375" style="96" customWidth="1"/>
    <col min="11" max="13" width="12.7109375" style="96" customWidth="1"/>
  </cols>
  <sheetData>
    <row r="1" spans="1:13" ht="12.75">
      <c r="A1" s="112" t="s">
        <v>0</v>
      </c>
      <c r="J1" s="96" t="s">
        <v>111</v>
      </c>
      <c r="K1" s="96" t="s">
        <v>111</v>
      </c>
      <c r="L1" s="96" t="s">
        <v>111</v>
      </c>
      <c r="M1" s="96" t="s">
        <v>111</v>
      </c>
    </row>
    <row r="2" spans="1:12" ht="12.75">
      <c r="A2" s="2" t="s">
        <v>16</v>
      </c>
      <c r="K2" s="96" t="s">
        <v>111</v>
      </c>
      <c r="L2" s="96" t="s">
        <v>111</v>
      </c>
    </row>
    <row r="3" ht="12.75">
      <c r="A3" s="2"/>
    </row>
    <row r="4" spans="1:9" ht="14.25">
      <c r="A4" s="2" t="s">
        <v>111</v>
      </c>
      <c r="C4" s="116" t="s">
        <v>154</v>
      </c>
      <c r="D4" s="117"/>
      <c r="E4" s="117"/>
      <c r="F4" s="117"/>
      <c r="G4" s="117"/>
      <c r="H4" s="118"/>
      <c r="I4" s="119">
        <f>I58</f>
        <v>50770945</v>
      </c>
    </row>
    <row r="5" spans="1:9" ht="12.75">
      <c r="A5" s="2"/>
      <c r="C5" s="9"/>
      <c r="D5" s="9"/>
      <c r="E5" s="9"/>
      <c r="F5" s="9"/>
      <c r="G5" s="9"/>
      <c r="H5" s="105"/>
      <c r="I5" s="115"/>
    </row>
    <row r="6" spans="1:12" ht="12.75">
      <c r="A6" s="2"/>
      <c r="B6" s="2"/>
      <c r="C6" s="2"/>
      <c r="D6" s="2"/>
      <c r="E6" s="2"/>
      <c r="F6" s="2"/>
      <c r="G6" s="2"/>
      <c r="H6" s="3"/>
      <c r="I6" s="98"/>
      <c r="K6" s="97"/>
      <c r="L6" s="97"/>
    </row>
    <row r="7" spans="1:13" ht="12.75">
      <c r="A7" s="2" t="s">
        <v>155</v>
      </c>
      <c r="B7" s="2"/>
      <c r="C7" s="2"/>
      <c r="D7" s="2"/>
      <c r="E7" s="2"/>
      <c r="F7" s="2"/>
      <c r="G7" s="2"/>
      <c r="H7" s="3"/>
      <c r="I7" s="98">
        <v>11800000</v>
      </c>
      <c r="K7" s="97" t="s">
        <v>111</v>
      </c>
      <c r="L7" s="97" t="s">
        <v>111</v>
      </c>
      <c r="M7" s="96" t="s">
        <v>111</v>
      </c>
    </row>
    <row r="8" spans="11:12" ht="12.75">
      <c r="K8" s="97"/>
      <c r="L8" s="97"/>
    </row>
    <row r="9" spans="1:12" ht="12.75">
      <c r="A9" s="2" t="s">
        <v>1</v>
      </c>
      <c r="K9" s="97"/>
      <c r="L9" s="97"/>
    </row>
    <row r="10" spans="2:12" ht="12.75">
      <c r="B10" t="s">
        <v>145</v>
      </c>
      <c r="H10" s="1">
        <f>SUM(315000+178000)</f>
        <v>493000</v>
      </c>
      <c r="J10" s="99" t="s">
        <v>111</v>
      </c>
      <c r="K10" s="97" t="s">
        <v>111</v>
      </c>
      <c r="L10" s="97"/>
    </row>
    <row r="11" spans="2:12" ht="12.75">
      <c r="B11" t="s">
        <v>19</v>
      </c>
      <c r="G11" s="103" t="s">
        <v>111</v>
      </c>
      <c r="H11" s="1">
        <v>150000</v>
      </c>
      <c r="J11" s="100" t="s">
        <v>111</v>
      </c>
      <c r="K11" s="97"/>
      <c r="L11" s="97" t="s">
        <v>111</v>
      </c>
    </row>
    <row r="12" spans="2:12" ht="12.75">
      <c r="B12" t="s">
        <v>20</v>
      </c>
      <c r="G12" s="111" t="s">
        <v>148</v>
      </c>
      <c r="H12" s="1">
        <v>15000</v>
      </c>
      <c r="J12" s="100" t="s">
        <v>111</v>
      </c>
      <c r="K12" s="97"/>
      <c r="L12" s="97" t="s">
        <v>111</v>
      </c>
    </row>
    <row r="13" spans="2:12" ht="12.75">
      <c r="B13" t="s">
        <v>21</v>
      </c>
      <c r="G13" s="111" t="s">
        <v>148</v>
      </c>
      <c r="H13" s="1">
        <v>50000</v>
      </c>
      <c r="J13" s="100" t="s">
        <v>111</v>
      </c>
      <c r="K13" s="97"/>
      <c r="L13" s="97" t="s">
        <v>111</v>
      </c>
    </row>
    <row r="14" spans="2:12" ht="12.75">
      <c r="B14" t="s">
        <v>2</v>
      </c>
      <c r="G14" s="111" t="s">
        <v>148</v>
      </c>
      <c r="H14" s="1">
        <v>15000</v>
      </c>
      <c r="J14" s="100" t="s">
        <v>111</v>
      </c>
      <c r="K14" s="97"/>
      <c r="L14" s="97" t="s">
        <v>111</v>
      </c>
    </row>
    <row r="15" spans="2:12" ht="12.75">
      <c r="B15" t="s">
        <v>3</v>
      </c>
      <c r="G15" s="111" t="s">
        <v>148</v>
      </c>
      <c r="H15" s="1">
        <v>170000</v>
      </c>
      <c r="J15" s="100" t="s">
        <v>111</v>
      </c>
      <c r="K15" s="97"/>
      <c r="L15" s="97" t="s">
        <v>111</v>
      </c>
    </row>
    <row r="16" spans="2:12" ht="12.75">
      <c r="B16" t="s">
        <v>4</v>
      </c>
      <c r="G16" s="114" t="s">
        <v>148</v>
      </c>
      <c r="H16" s="1">
        <v>25000</v>
      </c>
      <c r="J16" s="100" t="s">
        <v>111</v>
      </c>
      <c r="K16" s="97"/>
      <c r="L16" s="97" t="s">
        <v>111</v>
      </c>
    </row>
    <row r="17" spans="2:12" ht="12.75">
      <c r="B17" t="s">
        <v>146</v>
      </c>
      <c r="G17" s="102"/>
      <c r="H17" s="1"/>
      <c r="J17" s="100"/>
      <c r="K17" s="97"/>
      <c r="L17" s="97"/>
    </row>
    <row r="18" spans="2:12" ht="12.75">
      <c r="B18" t="s">
        <v>153</v>
      </c>
      <c r="G18" s="102" t="s">
        <v>149</v>
      </c>
      <c r="H18" s="1">
        <f>SUM(H12:H16)*8.8%</f>
        <v>24200.000000000004</v>
      </c>
      <c r="J18" s="100"/>
      <c r="K18" s="97"/>
      <c r="L18" s="97"/>
    </row>
    <row r="19" spans="3:13" ht="12.75">
      <c r="C19" s="8" t="s">
        <v>147</v>
      </c>
      <c r="D19" s="8"/>
      <c r="E19" s="8"/>
      <c r="F19" s="8"/>
      <c r="G19" s="8"/>
      <c r="H19" s="4"/>
      <c r="I19" s="101">
        <f>SUM(H10:H18)</f>
        <v>942200</v>
      </c>
      <c r="J19" s="99" t="s">
        <v>111</v>
      </c>
      <c r="K19" s="97" t="s">
        <v>111</v>
      </c>
      <c r="L19" s="97" t="s">
        <v>111</v>
      </c>
      <c r="M19" s="96" t="s">
        <v>111</v>
      </c>
    </row>
    <row r="20" spans="11:12" ht="12.75">
      <c r="K20" s="97"/>
      <c r="L20" s="97"/>
    </row>
    <row r="21" spans="1:12" ht="12.75">
      <c r="A21" s="2" t="s">
        <v>5</v>
      </c>
      <c r="K21" s="97"/>
      <c r="L21" s="97"/>
    </row>
    <row r="22" spans="2:12" ht="12.75">
      <c r="B22" t="s">
        <v>6</v>
      </c>
      <c r="G22" s="114" t="s">
        <v>148</v>
      </c>
      <c r="H22" s="1">
        <v>20112000</v>
      </c>
      <c r="I22" s="95" t="s">
        <v>111</v>
      </c>
      <c r="K22" s="97"/>
      <c r="L22" s="97"/>
    </row>
    <row r="23" spans="2:12" ht="12.75">
      <c r="B23" t="s">
        <v>24</v>
      </c>
      <c r="G23" s="114" t="s">
        <v>148</v>
      </c>
      <c r="H23" s="1">
        <v>50000</v>
      </c>
      <c r="I23" s="95" t="s">
        <v>111</v>
      </c>
      <c r="K23" s="97"/>
      <c r="L23" s="97"/>
    </row>
    <row r="24" spans="2:12" ht="12.75">
      <c r="B24" t="s">
        <v>7</v>
      </c>
      <c r="G24" s="114" t="s">
        <v>148</v>
      </c>
      <c r="H24" s="1">
        <v>188000</v>
      </c>
      <c r="I24" s="95" t="s">
        <v>111</v>
      </c>
      <c r="K24" s="97"/>
      <c r="L24" s="97"/>
    </row>
    <row r="25" spans="2:12" ht="12.75">
      <c r="B25" t="s">
        <v>153</v>
      </c>
      <c r="G25" s="102" t="s">
        <v>149</v>
      </c>
      <c r="H25" s="1">
        <f>SUM(H22+H23+H24)*0.088</f>
        <v>1790800</v>
      </c>
      <c r="I25" s="95" t="s">
        <v>111</v>
      </c>
      <c r="K25" s="97"/>
      <c r="L25" s="97"/>
    </row>
    <row r="26" spans="2:13" ht="12.75">
      <c r="B26" t="s">
        <v>111</v>
      </c>
      <c r="H26" s="1" t="s">
        <v>111</v>
      </c>
      <c r="K26" s="97" t="s">
        <v>111</v>
      </c>
      <c r="L26" s="97" t="s">
        <v>111</v>
      </c>
      <c r="M26" s="96" t="s">
        <v>111</v>
      </c>
    </row>
    <row r="27" spans="3:12" ht="12.75">
      <c r="C27" s="8" t="s">
        <v>9</v>
      </c>
      <c r="D27" s="8"/>
      <c r="E27" s="8"/>
      <c r="F27" s="8"/>
      <c r="G27" s="8"/>
      <c r="H27" s="4"/>
      <c r="I27" s="101">
        <f>SUM(H22:H26)</f>
        <v>22140800</v>
      </c>
      <c r="K27" s="97"/>
      <c r="L27" s="97"/>
    </row>
    <row r="28" spans="6:12" ht="12.75">
      <c r="F28" s="103"/>
      <c r="K28" s="97"/>
      <c r="L28" s="97"/>
    </row>
    <row r="29" spans="1:13" ht="12.75">
      <c r="A29" s="2" t="s">
        <v>8</v>
      </c>
      <c r="B29" s="2"/>
      <c r="C29" s="2"/>
      <c r="D29" s="2"/>
      <c r="E29" s="2"/>
      <c r="F29" s="2"/>
      <c r="G29" s="2"/>
      <c r="H29" s="3"/>
      <c r="I29" s="98">
        <v>8963125</v>
      </c>
      <c r="K29" s="97" t="s">
        <v>111</v>
      </c>
      <c r="L29" s="97" t="s">
        <v>111</v>
      </c>
      <c r="M29" s="96" t="s">
        <v>111</v>
      </c>
    </row>
    <row r="30" spans="9:12" ht="12.75">
      <c r="I30" s="98"/>
      <c r="K30" s="97"/>
      <c r="L30" s="97"/>
    </row>
    <row r="31" spans="1:13" ht="12.75">
      <c r="A31" s="2" t="s">
        <v>22</v>
      </c>
      <c r="B31" s="2"/>
      <c r="C31" s="2"/>
      <c r="D31" s="2"/>
      <c r="E31" s="2"/>
      <c r="F31" s="2"/>
      <c r="G31" s="2"/>
      <c r="H31" s="3"/>
      <c r="I31" s="98">
        <v>537500</v>
      </c>
      <c r="K31" s="97" t="s">
        <v>111</v>
      </c>
      <c r="L31" s="97" t="s">
        <v>111</v>
      </c>
      <c r="M31" s="96" t="s">
        <v>111</v>
      </c>
    </row>
    <row r="32" spans="11:12" ht="12.75">
      <c r="K32" s="97"/>
      <c r="L32" s="97"/>
    </row>
    <row r="33" spans="1:12" ht="12.75">
      <c r="A33" s="2" t="s">
        <v>10</v>
      </c>
      <c r="K33" s="97"/>
      <c r="L33" s="97"/>
    </row>
    <row r="34" spans="2:13" ht="12.75">
      <c r="B34" t="s">
        <v>11</v>
      </c>
      <c r="G34" s="111" t="s">
        <v>148</v>
      </c>
      <c r="H34" s="1">
        <v>150000</v>
      </c>
      <c r="K34" s="97" t="s">
        <v>111</v>
      </c>
      <c r="L34" s="97" t="s">
        <v>111</v>
      </c>
      <c r="M34" s="96" t="s">
        <v>111</v>
      </c>
    </row>
    <row r="35" spans="2:13" ht="12.75">
      <c r="B35" t="s">
        <v>25</v>
      </c>
      <c r="G35" s="111" t="s">
        <v>148</v>
      </c>
      <c r="H35" s="1">
        <v>50000</v>
      </c>
      <c r="K35" s="97" t="s">
        <v>111</v>
      </c>
      <c r="L35" s="97" t="s">
        <v>111</v>
      </c>
      <c r="M35" s="96" t="s">
        <v>111</v>
      </c>
    </row>
    <row r="36" spans="2:13" ht="12.75">
      <c r="B36" t="s">
        <v>18</v>
      </c>
      <c r="G36" s="111" t="s">
        <v>148</v>
      </c>
      <c r="H36" s="1">
        <v>315000</v>
      </c>
      <c r="K36" s="97" t="s">
        <v>111</v>
      </c>
      <c r="L36" s="97" t="s">
        <v>111</v>
      </c>
      <c r="M36" s="96" t="s">
        <v>111</v>
      </c>
    </row>
    <row r="37" spans="2:13" ht="12.75">
      <c r="B37" t="s">
        <v>142</v>
      </c>
      <c r="G37" s="111" t="s">
        <v>148</v>
      </c>
      <c r="H37" s="1">
        <v>125000</v>
      </c>
      <c r="K37" s="97" t="s">
        <v>111</v>
      </c>
      <c r="L37" s="97" t="s">
        <v>111</v>
      </c>
      <c r="M37" s="96" t="s">
        <v>111</v>
      </c>
    </row>
    <row r="38" spans="2:13" ht="12.75">
      <c r="B38" t="s">
        <v>17</v>
      </c>
      <c r="G38" s="103" t="s">
        <v>111</v>
      </c>
      <c r="H38" s="1">
        <v>376000</v>
      </c>
      <c r="I38" s="98"/>
      <c r="K38" s="97" t="s">
        <v>111</v>
      </c>
      <c r="L38" s="97" t="s">
        <v>111</v>
      </c>
      <c r="M38" s="96" t="s">
        <v>111</v>
      </c>
    </row>
    <row r="39" spans="2:13" ht="12.75">
      <c r="B39" t="s">
        <v>12</v>
      </c>
      <c r="H39" s="1">
        <v>195000</v>
      </c>
      <c r="K39" s="97" t="s">
        <v>111</v>
      </c>
      <c r="L39" s="97" t="s">
        <v>111</v>
      </c>
      <c r="M39" s="96" t="s">
        <v>111</v>
      </c>
    </row>
    <row r="40" spans="2:13" ht="12.75">
      <c r="B40" t="s">
        <v>153</v>
      </c>
      <c r="G40" s="102" t="s">
        <v>149</v>
      </c>
      <c r="H40" s="1">
        <f>SUM(H34+H35+H36+H37)*8.8%</f>
        <v>56320.00000000001</v>
      </c>
      <c r="K40" s="97" t="s">
        <v>111</v>
      </c>
      <c r="L40" s="97" t="s">
        <v>111</v>
      </c>
      <c r="M40" s="96" t="s">
        <v>111</v>
      </c>
    </row>
    <row r="41" spans="2:12" ht="12.75">
      <c r="B41" t="s">
        <v>111</v>
      </c>
      <c r="H41" s="1" t="s">
        <v>111</v>
      </c>
      <c r="K41" s="97" t="s">
        <v>111</v>
      </c>
      <c r="L41" s="97" t="s">
        <v>150</v>
      </c>
    </row>
    <row r="42" spans="3:13" ht="12.75">
      <c r="C42" s="2" t="s">
        <v>13</v>
      </c>
      <c r="D42" s="2"/>
      <c r="E42" s="2"/>
      <c r="F42" s="2"/>
      <c r="G42" s="2"/>
      <c r="H42" s="4"/>
      <c r="I42" s="101">
        <f>SUM(H34:H41)</f>
        <v>1267320</v>
      </c>
      <c r="K42" s="97" t="s">
        <v>111</v>
      </c>
      <c r="L42" s="97" t="s">
        <v>111</v>
      </c>
      <c r="M42" s="96" t="s">
        <v>111</v>
      </c>
    </row>
    <row r="43" spans="3:12" ht="12.75">
      <c r="C43" s="6"/>
      <c r="D43" s="2"/>
      <c r="E43" s="2"/>
      <c r="F43" s="2"/>
      <c r="G43" s="2"/>
      <c r="H43" s="7"/>
      <c r="K43" s="97"/>
      <c r="L43" s="97"/>
    </row>
    <row r="44" spans="1:13" s="104" customFormat="1" ht="12.75">
      <c r="A44" s="6"/>
      <c r="C44" s="9" t="s">
        <v>26</v>
      </c>
      <c r="D44" s="9"/>
      <c r="E44" s="9"/>
      <c r="F44" s="9"/>
      <c r="G44" s="9"/>
      <c r="H44" s="105"/>
      <c r="I44" s="106">
        <f>SUM(I6:I42)</f>
        <v>45650945</v>
      </c>
      <c r="J44" s="107"/>
      <c r="K44" s="108"/>
      <c r="L44" s="108"/>
      <c r="M44" s="107"/>
    </row>
    <row r="45" spans="3:12" ht="12.75">
      <c r="C45" s="2"/>
      <c r="D45" s="2"/>
      <c r="E45" s="2"/>
      <c r="F45" s="2"/>
      <c r="G45" s="2"/>
      <c r="H45" s="7"/>
      <c r="K45" s="97"/>
      <c r="L45" s="97"/>
    </row>
    <row r="46" spans="3:12" ht="12.75">
      <c r="C46" s="2"/>
      <c r="D46" s="2"/>
      <c r="E46" s="2"/>
      <c r="F46" s="2"/>
      <c r="G46" s="2"/>
      <c r="H46" s="7"/>
      <c r="K46" s="97"/>
      <c r="L46" s="97"/>
    </row>
    <row r="47" spans="11:12" ht="12.75">
      <c r="K47" s="97"/>
      <c r="L47" s="97"/>
    </row>
    <row r="48" spans="1:13" ht="12.75">
      <c r="A48" s="2" t="s">
        <v>151</v>
      </c>
      <c r="B48" s="2"/>
      <c r="C48" s="2"/>
      <c r="D48" s="2"/>
      <c r="E48" s="2"/>
      <c r="F48" s="2"/>
      <c r="G48" s="2"/>
      <c r="H48" s="3"/>
      <c r="I48" s="98">
        <v>1400000</v>
      </c>
      <c r="K48" s="97" t="s">
        <v>111</v>
      </c>
      <c r="L48" s="97" t="s">
        <v>111</v>
      </c>
      <c r="M48" s="96" t="s">
        <v>111</v>
      </c>
    </row>
    <row r="49" spans="11:12" ht="12.75">
      <c r="K49" s="97"/>
      <c r="L49" s="97"/>
    </row>
    <row r="50" spans="1:13" ht="12.75">
      <c r="A50" s="2" t="s">
        <v>15</v>
      </c>
      <c r="B50" s="2"/>
      <c r="C50" s="2"/>
      <c r="D50" s="2"/>
      <c r="E50" s="2"/>
      <c r="F50" s="2"/>
      <c r="G50" s="113" t="s">
        <v>148</v>
      </c>
      <c r="H50" s="3"/>
      <c r="I50" s="98">
        <v>1000000</v>
      </c>
      <c r="K50" s="97" t="s">
        <v>111</v>
      </c>
      <c r="L50" s="97" t="s">
        <v>111</v>
      </c>
      <c r="M50" s="96" t="s">
        <v>111</v>
      </c>
    </row>
    <row r="51" spans="7:12" ht="12.75">
      <c r="G51" s="113"/>
      <c r="K51" s="97"/>
      <c r="L51" s="97" t="s">
        <v>111</v>
      </c>
    </row>
    <row r="52" spans="1:13" ht="12.75">
      <c r="A52" s="2" t="s">
        <v>144</v>
      </c>
      <c r="B52" s="2"/>
      <c r="C52" s="2"/>
      <c r="D52" s="2"/>
      <c r="E52" s="2"/>
      <c r="F52" s="2"/>
      <c r="G52" s="113" t="s">
        <v>148</v>
      </c>
      <c r="H52" s="3"/>
      <c r="I52" s="98">
        <v>1500000</v>
      </c>
      <c r="K52" s="97" t="s">
        <v>111</v>
      </c>
      <c r="L52" s="97" t="s">
        <v>111</v>
      </c>
      <c r="M52" s="96" t="s">
        <v>111</v>
      </c>
    </row>
    <row r="53" spans="11:12" ht="12.75">
      <c r="K53" s="97"/>
      <c r="L53" s="97"/>
    </row>
    <row r="54" spans="1:13" ht="12.75">
      <c r="A54" s="2" t="s">
        <v>152</v>
      </c>
      <c r="H54" s="3"/>
      <c r="I54" s="98">
        <v>1000000</v>
      </c>
      <c r="K54" s="97" t="s">
        <v>111</v>
      </c>
      <c r="L54" s="97" t="s">
        <v>111</v>
      </c>
      <c r="M54" s="96" t="s">
        <v>111</v>
      </c>
    </row>
    <row r="55" spans="1:12" ht="12.75">
      <c r="A55" s="2"/>
      <c r="H55" s="3"/>
      <c r="I55" s="98"/>
      <c r="K55" s="97"/>
      <c r="L55" s="97"/>
    </row>
    <row r="56" spans="1:12" ht="12.75">
      <c r="A56" s="2"/>
      <c r="B56" t="s">
        <v>153</v>
      </c>
      <c r="G56" s="102" t="s">
        <v>149</v>
      </c>
      <c r="H56" s="3"/>
      <c r="I56" s="63">
        <f>SUM(I50+I52)*8.8%</f>
        <v>220000.00000000003</v>
      </c>
      <c r="K56" s="97"/>
      <c r="L56" s="97"/>
    </row>
    <row r="58" spans="3:13" s="104" customFormat="1" ht="14.25">
      <c r="C58" s="120" t="s">
        <v>154</v>
      </c>
      <c r="D58" s="120"/>
      <c r="E58" s="120"/>
      <c r="F58" s="120"/>
      <c r="G58" s="120"/>
      <c r="H58" s="121"/>
      <c r="I58" s="122">
        <f>SUM(I44:I57)</f>
        <v>50770945</v>
      </c>
      <c r="J58" s="107"/>
      <c r="K58" s="107"/>
      <c r="L58" s="107"/>
      <c r="M58" s="107"/>
    </row>
    <row r="59" spans="11:13" ht="12.75">
      <c r="K59" s="97" t="s">
        <v>111</v>
      </c>
      <c r="M59" s="96" t="s">
        <v>111</v>
      </c>
    </row>
    <row r="60" spans="8:13" ht="12.75">
      <c r="H60" s="5"/>
      <c r="I60" s="95" t="s">
        <v>111</v>
      </c>
      <c r="L60" s="97" t="s">
        <v>111</v>
      </c>
      <c r="M60" s="96" t="s">
        <v>111</v>
      </c>
    </row>
    <row r="63" spans="11:13" ht="12.75">
      <c r="K63" s="96" t="s">
        <v>111</v>
      </c>
      <c r="M63" s="109" t="s">
        <v>111</v>
      </c>
    </row>
    <row r="64" spans="11:13" ht="12.75">
      <c r="K64" s="110" t="s">
        <v>111</v>
      </c>
      <c r="M64" s="96" t="s">
        <v>111</v>
      </c>
    </row>
    <row r="65" spans="11:13" ht="12.75">
      <c r="K65" s="110" t="s">
        <v>111</v>
      </c>
      <c r="M65" s="96" t="s">
        <v>111</v>
      </c>
    </row>
    <row r="66" ht="12.75">
      <c r="M66" s="96" t="s">
        <v>111</v>
      </c>
    </row>
  </sheetData>
  <printOptions horizontalCentered="1" verticalCentered="1"/>
  <pageMargins left="0.75" right="0.75" top="1" bottom="1" header="0.5" footer="0.5"/>
  <pageSetup fitToHeight="1" fitToWidth="1" horizontalDpi="600" verticalDpi="600" orientation="portrait" scale="82" r:id="rId1"/>
  <headerFooter alignWithMargins="0">
    <oddHeader>&amp;C&amp;"Arial,Bold"EXHIBIT E
FIXED PRICE BUDGET
8/21/2002
</oddHeader>
    <oddFooter>&amp;LFile: &amp;Z&amp;F&amp;RPage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workbookViewId="0" topLeftCell="A32">
      <selection activeCell="D53" sqref="D53"/>
    </sheetView>
  </sheetViews>
  <sheetFormatPr defaultColWidth="9.140625" defaultRowHeight="12.75"/>
  <cols>
    <col min="1" max="1" width="22.00390625" style="25" customWidth="1"/>
    <col min="2" max="2" width="14.8515625" style="25" customWidth="1"/>
    <col min="3" max="3" width="6.140625" style="25" customWidth="1"/>
    <col min="4" max="4" width="32.57421875" style="25" customWidth="1"/>
    <col min="5" max="5" width="14.8515625" style="49" customWidth="1"/>
    <col min="6" max="16384" width="9.140625" style="25" customWidth="1"/>
  </cols>
  <sheetData>
    <row r="1" ht="11.25">
      <c r="A1" s="24" t="s">
        <v>1</v>
      </c>
    </row>
    <row r="2" ht="12" thickBot="1">
      <c r="A2" s="24"/>
    </row>
    <row r="3" spans="1:5" ht="12" thickTop="1">
      <c r="A3" s="26" t="s">
        <v>23</v>
      </c>
      <c r="B3" s="28"/>
      <c r="D3" s="26" t="s">
        <v>19</v>
      </c>
      <c r="E3" s="50"/>
    </row>
    <row r="4" spans="1:5" ht="11.25">
      <c r="A4" s="10" t="s">
        <v>27</v>
      </c>
      <c r="B4" s="11"/>
      <c r="D4" s="43" t="s">
        <v>104</v>
      </c>
      <c r="E4" s="58">
        <v>95000</v>
      </c>
    </row>
    <row r="5" spans="1:5" ht="11.25">
      <c r="A5" s="12">
        <f>SUM(B6:B10)</f>
        <v>259200</v>
      </c>
      <c r="B5" s="11"/>
      <c r="D5" s="43" t="s">
        <v>105</v>
      </c>
      <c r="E5" s="58">
        <v>20000</v>
      </c>
    </row>
    <row r="6" spans="1:5" ht="11.25">
      <c r="A6" s="13" t="s">
        <v>28</v>
      </c>
      <c r="B6" s="11">
        <v>10000</v>
      </c>
      <c r="D6" s="43" t="s">
        <v>106</v>
      </c>
      <c r="E6" s="58">
        <v>15000</v>
      </c>
    </row>
    <row r="7" spans="1:5" ht="11.25">
      <c r="A7" s="14" t="s">
        <v>29</v>
      </c>
      <c r="B7" s="11">
        <v>40800</v>
      </c>
      <c r="D7" s="43" t="s">
        <v>108</v>
      </c>
      <c r="E7" s="58">
        <v>5000</v>
      </c>
    </row>
    <row r="8" spans="1:5" ht="11.25">
      <c r="A8" s="15" t="s">
        <v>30</v>
      </c>
      <c r="B8" s="11">
        <v>18000</v>
      </c>
      <c r="D8" s="43" t="s">
        <v>107</v>
      </c>
      <c r="E8" s="58">
        <v>15000</v>
      </c>
    </row>
    <row r="9" spans="1:5" ht="12" thickBot="1">
      <c r="A9" s="15" t="s">
        <v>31</v>
      </c>
      <c r="B9" s="11">
        <v>190400</v>
      </c>
      <c r="D9" s="47" t="s">
        <v>50</v>
      </c>
      <c r="E9" s="71">
        <f>SUM(E4:E8)</f>
        <v>150000</v>
      </c>
    </row>
    <row r="10" spans="1:2" ht="12" thickTop="1">
      <c r="A10" s="15"/>
      <c r="B10" s="11"/>
    </row>
    <row r="11" spans="1:2" ht="12" thickBot="1">
      <c r="A11" s="17" t="s">
        <v>32</v>
      </c>
      <c r="B11" s="11"/>
    </row>
    <row r="12" spans="1:5" ht="12" thickTop="1">
      <c r="A12" s="18">
        <f>SUM(B13:B14)</f>
        <v>34000</v>
      </c>
      <c r="B12" s="11"/>
      <c r="D12" s="26" t="s">
        <v>20</v>
      </c>
      <c r="E12" s="50"/>
    </row>
    <row r="13" spans="1:5" ht="12" thickBot="1">
      <c r="A13" s="13" t="s">
        <v>33</v>
      </c>
      <c r="B13" s="11">
        <v>5000</v>
      </c>
      <c r="D13" s="51" t="s">
        <v>92</v>
      </c>
      <c r="E13" s="57">
        <v>15000</v>
      </c>
    </row>
    <row r="14" spans="1:2" ht="12" thickTop="1">
      <c r="A14" s="15" t="s">
        <v>34</v>
      </c>
      <c r="B14" s="11">
        <v>29000</v>
      </c>
    </row>
    <row r="15" spans="1:2" ht="11.25">
      <c r="A15" s="15"/>
      <c r="B15" s="11"/>
    </row>
    <row r="16" spans="1:2" ht="12" thickBot="1">
      <c r="A16" s="17" t="s">
        <v>35</v>
      </c>
      <c r="B16" s="11"/>
    </row>
    <row r="17" spans="1:5" ht="12" thickTop="1">
      <c r="A17" s="18">
        <f>SUM(B18:B22)</f>
        <v>17400</v>
      </c>
      <c r="B17" s="11"/>
      <c r="D17" s="26" t="s">
        <v>51</v>
      </c>
      <c r="E17" s="50"/>
    </row>
    <row r="18" spans="1:5" ht="12" thickBot="1">
      <c r="A18" s="15" t="s">
        <v>36</v>
      </c>
      <c r="B18" s="11">
        <v>2000</v>
      </c>
      <c r="D18" s="51" t="s">
        <v>92</v>
      </c>
      <c r="E18" s="57">
        <v>50000</v>
      </c>
    </row>
    <row r="19" spans="1:2" ht="12" thickTop="1">
      <c r="A19" s="15" t="s">
        <v>37</v>
      </c>
      <c r="B19" s="11">
        <v>5500</v>
      </c>
    </row>
    <row r="20" spans="1:2" ht="12" thickBot="1">
      <c r="A20" s="15" t="s">
        <v>38</v>
      </c>
      <c r="B20" s="11">
        <v>6500</v>
      </c>
    </row>
    <row r="21" spans="1:5" ht="12" thickTop="1">
      <c r="A21" s="15" t="s">
        <v>39</v>
      </c>
      <c r="B21" s="11">
        <v>2500</v>
      </c>
      <c r="D21" s="26" t="s">
        <v>2</v>
      </c>
      <c r="E21" s="50"/>
    </row>
    <row r="22" spans="1:5" ht="12" thickBot="1">
      <c r="A22" s="15" t="s">
        <v>40</v>
      </c>
      <c r="B22" s="11">
        <v>900</v>
      </c>
      <c r="D22" s="51" t="s">
        <v>92</v>
      </c>
      <c r="E22" s="57">
        <v>15000</v>
      </c>
    </row>
    <row r="23" spans="1:2" ht="12" thickTop="1">
      <c r="A23" s="16"/>
      <c r="B23" s="11"/>
    </row>
    <row r="24" spans="1:2" ht="12" thickBot="1">
      <c r="A24" s="17" t="s">
        <v>41</v>
      </c>
      <c r="B24" s="11"/>
    </row>
    <row r="25" spans="1:5" ht="12" thickTop="1">
      <c r="A25" s="19" t="s">
        <v>42</v>
      </c>
      <c r="B25" s="11"/>
      <c r="D25" s="52" t="s">
        <v>3</v>
      </c>
      <c r="E25" s="48"/>
    </row>
    <row r="26" spans="1:5" ht="11.25">
      <c r="A26" s="15" t="s">
        <v>43</v>
      </c>
      <c r="B26" s="11"/>
      <c r="D26" s="20">
        <f>SUM(E27:E48)</f>
        <v>170000</v>
      </c>
      <c r="E26" s="11"/>
    </row>
    <row r="27" spans="1:5" ht="11.25">
      <c r="A27" s="15" t="s">
        <v>44</v>
      </c>
      <c r="B27" s="11"/>
      <c r="D27" s="17" t="s">
        <v>93</v>
      </c>
      <c r="E27" s="11">
        <v>54595</v>
      </c>
    </row>
    <row r="28" spans="1:5" ht="11.25">
      <c r="A28" s="15" t="s">
        <v>45</v>
      </c>
      <c r="B28" s="11"/>
      <c r="D28" s="14" t="s">
        <v>94</v>
      </c>
      <c r="E28" s="11"/>
    </row>
    <row r="29" spans="1:5" ht="11.25">
      <c r="A29" s="15" t="s">
        <v>31</v>
      </c>
      <c r="B29" s="11"/>
      <c r="D29" s="14"/>
      <c r="E29" s="11"/>
    </row>
    <row r="30" spans="1:5" ht="11.25">
      <c r="A30" s="16"/>
      <c r="B30" s="11"/>
      <c r="D30" s="14"/>
      <c r="E30" s="11"/>
    </row>
    <row r="31" spans="1:5" ht="11.25">
      <c r="A31" s="17" t="s">
        <v>46</v>
      </c>
      <c r="B31" s="11"/>
      <c r="D31" s="17" t="s">
        <v>95</v>
      </c>
      <c r="E31" s="11"/>
    </row>
    <row r="32" spans="1:5" ht="11.25">
      <c r="A32" s="19" t="s">
        <v>42</v>
      </c>
      <c r="B32" s="11"/>
      <c r="D32" s="14" t="s">
        <v>96</v>
      </c>
      <c r="E32" s="11">
        <v>15785</v>
      </c>
    </row>
    <row r="33" spans="1:5" ht="11.25">
      <c r="A33" s="15" t="s">
        <v>43</v>
      </c>
      <c r="B33" s="11"/>
      <c r="D33" s="53"/>
      <c r="E33" s="11"/>
    </row>
    <row r="34" spans="1:5" ht="11.25">
      <c r="A34" s="15" t="s">
        <v>44</v>
      </c>
      <c r="B34" s="11"/>
      <c r="D34" s="16"/>
      <c r="E34" s="11"/>
    </row>
    <row r="35" spans="1:5" ht="11.25">
      <c r="A35" s="15"/>
      <c r="B35" s="11"/>
      <c r="D35" s="16" t="s">
        <v>97</v>
      </c>
      <c r="E35" s="11"/>
    </row>
    <row r="36" spans="1:5" ht="11.25">
      <c r="A36" s="17" t="s">
        <v>47</v>
      </c>
      <c r="B36" s="11"/>
      <c r="D36" s="54" t="s">
        <v>98</v>
      </c>
      <c r="E36" s="11"/>
    </row>
    <row r="37" spans="1:5" ht="11.25">
      <c r="A37" s="19" t="s">
        <v>42</v>
      </c>
      <c r="B37" s="11"/>
      <c r="D37" s="55">
        <f>SUM(E38:E48)</f>
        <v>99620</v>
      </c>
      <c r="E37" s="11"/>
    </row>
    <row r="38" spans="1:5" ht="11.25">
      <c r="A38" s="15" t="s">
        <v>43</v>
      </c>
      <c r="B38" s="11"/>
      <c r="D38" s="15" t="s">
        <v>99</v>
      </c>
      <c r="E38" s="11">
        <v>84620</v>
      </c>
    </row>
    <row r="39" spans="1:5" ht="11.25">
      <c r="A39" s="15" t="s">
        <v>44</v>
      </c>
      <c r="B39" s="11"/>
      <c r="D39" s="15" t="s">
        <v>100</v>
      </c>
      <c r="E39" s="11"/>
    </row>
    <row r="40" spans="1:5" ht="11.25">
      <c r="A40" s="15" t="s">
        <v>45</v>
      </c>
      <c r="B40" s="11"/>
      <c r="D40" s="56" t="s">
        <v>103</v>
      </c>
      <c r="E40" s="11">
        <v>5000</v>
      </c>
    </row>
    <row r="41" spans="1:5" ht="11.25">
      <c r="A41" s="15" t="s">
        <v>31</v>
      </c>
      <c r="B41" s="11"/>
      <c r="D41" s="56"/>
      <c r="E41" s="11"/>
    </row>
    <row r="42" spans="1:5" ht="11.25">
      <c r="A42" s="15"/>
      <c r="B42" s="11"/>
      <c r="D42" s="56"/>
      <c r="E42" s="11"/>
    </row>
    <row r="43" spans="1:5" ht="11.25">
      <c r="A43" s="16"/>
      <c r="B43" s="11"/>
      <c r="D43" s="56"/>
      <c r="E43" s="11"/>
    </row>
    <row r="44" spans="1:5" ht="11.25">
      <c r="A44" s="17" t="s">
        <v>48</v>
      </c>
      <c r="B44" s="11"/>
      <c r="D44" s="56"/>
      <c r="E44" s="11"/>
    </row>
    <row r="45" spans="1:5" ht="11.25">
      <c r="A45" s="20">
        <f>SUM(B54)</f>
        <v>0</v>
      </c>
      <c r="B45" s="11"/>
      <c r="D45" s="15" t="s">
        <v>101</v>
      </c>
      <c r="E45" s="11"/>
    </row>
    <row r="46" spans="1:5" ht="11.25">
      <c r="A46" s="15" t="s">
        <v>49</v>
      </c>
      <c r="B46" s="11">
        <v>5000</v>
      </c>
      <c r="D46" s="56" t="s">
        <v>103</v>
      </c>
      <c r="E46" s="11">
        <v>5000</v>
      </c>
    </row>
    <row r="47" spans="1:5" ht="11.25">
      <c r="A47" s="20"/>
      <c r="B47" s="11"/>
      <c r="D47" s="15" t="s">
        <v>102</v>
      </c>
      <c r="E47" s="11"/>
    </row>
    <row r="48" spans="1:5" ht="11.25">
      <c r="A48" s="20" t="s">
        <v>143</v>
      </c>
      <c r="B48" s="11"/>
      <c r="D48" s="72" t="s">
        <v>103</v>
      </c>
      <c r="E48" s="45">
        <v>5000</v>
      </c>
    </row>
    <row r="49" spans="1:5" ht="11.25">
      <c r="A49" s="22" t="s">
        <v>81</v>
      </c>
      <c r="B49" s="11">
        <v>140000</v>
      </c>
      <c r="D49" s="86"/>
      <c r="E49" s="79"/>
    </row>
    <row r="50" spans="1:5" ht="11.25">
      <c r="A50" s="23" t="s">
        <v>82</v>
      </c>
      <c r="B50" s="11">
        <v>30000</v>
      </c>
      <c r="D50" s="86"/>
      <c r="E50" s="79"/>
    </row>
    <row r="51" spans="1:5" ht="11.25">
      <c r="A51" s="23" t="s">
        <v>83</v>
      </c>
      <c r="B51" s="11">
        <v>8000</v>
      </c>
      <c r="D51" s="86"/>
      <c r="E51" s="79"/>
    </row>
    <row r="52" spans="1:5" ht="11.25">
      <c r="A52" s="44" t="s">
        <v>84</v>
      </c>
      <c r="B52" s="45">
        <v>0</v>
      </c>
      <c r="D52" s="86"/>
      <c r="E52" s="79"/>
    </row>
    <row r="53" spans="1:5" ht="12" thickBot="1">
      <c r="A53" s="20"/>
      <c r="B53" s="11"/>
      <c r="D53" s="73" t="s">
        <v>50</v>
      </c>
      <c r="E53" s="71">
        <f>SUM(E27:E48)</f>
        <v>170000</v>
      </c>
    </row>
    <row r="54" spans="1:2" ht="12" thickTop="1">
      <c r="A54" s="15"/>
      <c r="B54" s="11"/>
    </row>
    <row r="55" spans="1:2" ht="12" thickBot="1">
      <c r="A55" s="47" t="s">
        <v>50</v>
      </c>
      <c r="B55" s="46">
        <f>SUM(B6:B54)</f>
        <v>493600</v>
      </c>
    </row>
    <row r="56" spans="4:5" ht="12" thickTop="1">
      <c r="D56" s="26" t="s">
        <v>4</v>
      </c>
      <c r="E56" s="50"/>
    </row>
    <row r="57" spans="4:5" ht="12" thickBot="1">
      <c r="D57" s="51" t="s">
        <v>92</v>
      </c>
      <c r="E57" s="57">
        <v>25000</v>
      </c>
    </row>
    <row r="58" ht="12" thickTop="1"/>
  </sheetData>
  <printOptions horizontalCentered="1" verticalCentered="1"/>
  <pageMargins left="0.75" right="0.75" top="1" bottom="1" header="0.5" footer="0.5"/>
  <pageSetup fitToHeight="1" fitToWidth="1" horizontalDpi="600" verticalDpi="600" orientation="portrait" scale="96" r:id="rId1"/>
  <headerFooter alignWithMargins="0">
    <oddHeader xml:space="preserve">&amp;C&amp;"Arial,Bold"&amp;12 </oddHeader>
    <oddFooter>&amp;L &amp;CPage 2 Exhibit 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21">
      <selection activeCell="C41" sqref="C41"/>
    </sheetView>
  </sheetViews>
  <sheetFormatPr defaultColWidth="9.140625" defaultRowHeight="12.75"/>
  <cols>
    <col min="1" max="1" width="21.57421875" style="25" customWidth="1"/>
    <col min="2" max="2" width="9.140625" style="25" customWidth="1"/>
    <col min="3" max="3" width="14.28125" style="25" customWidth="1"/>
    <col min="4" max="4" width="2.57421875" style="25" customWidth="1"/>
    <col min="5" max="5" width="25.28125" style="25" customWidth="1"/>
    <col min="6" max="6" width="15.28125" style="25" customWidth="1"/>
    <col min="7" max="16384" width="9.140625" style="25" customWidth="1"/>
  </cols>
  <sheetData>
    <row r="1" ht="11.25">
      <c r="A1" s="24" t="s">
        <v>5</v>
      </c>
    </row>
    <row r="2" ht="12" thickBot="1"/>
    <row r="3" spans="1:6" ht="12" thickTop="1">
      <c r="A3" s="26" t="s">
        <v>6</v>
      </c>
      <c r="B3" s="27"/>
      <c r="C3" s="28"/>
      <c r="E3" s="80" t="s">
        <v>85</v>
      </c>
      <c r="F3" s="81"/>
    </row>
    <row r="4" spans="1:6" ht="11.25">
      <c r="A4" s="29" t="s">
        <v>52</v>
      </c>
      <c r="B4" s="30"/>
      <c r="C4" s="82">
        <v>1921866.29</v>
      </c>
      <c r="E4" s="78" t="s">
        <v>86</v>
      </c>
      <c r="F4" s="79">
        <v>115000</v>
      </c>
    </row>
    <row r="5" spans="1:6" ht="11.25">
      <c r="A5" s="29" t="s">
        <v>53</v>
      </c>
      <c r="B5" s="30"/>
      <c r="C5" s="82">
        <v>548835.4</v>
      </c>
      <c r="E5" s="78" t="s">
        <v>87</v>
      </c>
      <c r="F5" s="79">
        <v>23000</v>
      </c>
    </row>
    <row r="6" spans="1:6" ht="11.25">
      <c r="A6" s="29" t="s">
        <v>54</v>
      </c>
      <c r="B6" s="30"/>
      <c r="C6" s="82">
        <v>1916028.71</v>
      </c>
      <c r="E6" s="78" t="s">
        <v>88</v>
      </c>
      <c r="F6" s="79">
        <v>15000</v>
      </c>
    </row>
    <row r="7" spans="1:6" ht="11.25">
      <c r="A7" s="29" t="s">
        <v>55</v>
      </c>
      <c r="B7" s="30"/>
      <c r="C7" s="82">
        <v>6797559.45</v>
      </c>
      <c r="E7" s="78" t="s">
        <v>89</v>
      </c>
      <c r="F7" s="79">
        <v>0</v>
      </c>
    </row>
    <row r="8" spans="1:6" ht="11.25">
      <c r="A8" s="29" t="s">
        <v>56</v>
      </c>
      <c r="B8" s="30"/>
      <c r="C8" s="82">
        <v>570656</v>
      </c>
      <c r="E8" s="78" t="s">
        <v>90</v>
      </c>
      <c r="F8" s="79">
        <v>10000</v>
      </c>
    </row>
    <row r="9" spans="1:6" ht="11.25">
      <c r="A9" s="29" t="s">
        <v>57</v>
      </c>
      <c r="B9" s="30"/>
      <c r="C9" s="82">
        <v>673379</v>
      </c>
      <c r="E9" s="43" t="s">
        <v>91</v>
      </c>
      <c r="F9" s="79">
        <v>25000</v>
      </c>
    </row>
    <row r="10" spans="1:6" ht="12" thickBot="1">
      <c r="A10" s="29" t="s">
        <v>58</v>
      </c>
      <c r="B10" s="30"/>
      <c r="C10" s="82">
        <v>45381</v>
      </c>
      <c r="E10" s="47" t="s">
        <v>50</v>
      </c>
      <c r="F10" s="46">
        <f>SUM(F4:F9)</f>
        <v>188000</v>
      </c>
    </row>
    <row r="11" spans="1:3" ht="12" thickTop="1">
      <c r="A11" s="29" t="s">
        <v>59</v>
      </c>
      <c r="B11" s="30"/>
      <c r="C11" s="82">
        <v>584905</v>
      </c>
    </row>
    <row r="12" spans="1:3" ht="11.25">
      <c r="A12" s="29" t="s">
        <v>60</v>
      </c>
      <c r="B12" s="30"/>
      <c r="C12" s="82">
        <v>1521755.02</v>
      </c>
    </row>
    <row r="13" spans="1:3" ht="11.25">
      <c r="A13" s="29" t="s">
        <v>61</v>
      </c>
      <c r="B13" s="30"/>
      <c r="C13" s="82">
        <v>860962</v>
      </c>
    </row>
    <row r="14" spans="1:3" ht="11.25">
      <c r="A14" s="29" t="s">
        <v>62</v>
      </c>
      <c r="B14" s="30"/>
      <c r="C14" s="82">
        <v>28055</v>
      </c>
    </row>
    <row r="15" spans="1:3" ht="11.25">
      <c r="A15" s="29" t="s">
        <v>63</v>
      </c>
      <c r="B15" s="30"/>
      <c r="C15" s="82">
        <v>52163</v>
      </c>
    </row>
    <row r="16" spans="1:3" ht="11.25">
      <c r="A16" s="29" t="s">
        <v>64</v>
      </c>
      <c r="B16" s="30"/>
      <c r="C16" s="82">
        <v>0</v>
      </c>
    </row>
    <row r="17" spans="1:3" ht="11.25">
      <c r="A17" s="29" t="s">
        <v>65</v>
      </c>
      <c r="B17" s="30"/>
      <c r="C17" s="82">
        <v>0</v>
      </c>
    </row>
    <row r="18" spans="1:3" ht="11.25">
      <c r="A18" s="29" t="s">
        <v>66</v>
      </c>
      <c r="B18" s="30"/>
      <c r="C18" s="82">
        <v>381839</v>
      </c>
    </row>
    <row r="19" spans="1:3" ht="11.25">
      <c r="A19" s="29" t="s">
        <v>67</v>
      </c>
      <c r="B19" s="30"/>
      <c r="C19" s="82">
        <v>1417226.97</v>
      </c>
    </row>
    <row r="20" spans="1:3" ht="11.25">
      <c r="A20" s="29" t="s">
        <v>68</v>
      </c>
      <c r="B20" s="30"/>
      <c r="C20" s="82">
        <v>690000</v>
      </c>
    </row>
    <row r="21" spans="1:3" ht="11.25">
      <c r="A21" s="87" t="s">
        <v>26</v>
      </c>
      <c r="B21" s="36"/>
      <c r="C21" s="83">
        <f>SUM(C4:C20)</f>
        <v>18010611.84</v>
      </c>
    </row>
    <row r="22" spans="1:3" ht="11.25">
      <c r="A22" s="29"/>
      <c r="B22" s="30"/>
      <c r="C22" s="82"/>
    </row>
    <row r="23" spans="1:3" ht="11.25">
      <c r="A23" s="29" t="s">
        <v>69</v>
      </c>
      <c r="B23" s="31">
        <v>0.005</v>
      </c>
      <c r="C23" s="82">
        <v>7054.53</v>
      </c>
    </row>
    <row r="24" spans="1:3" ht="11.25">
      <c r="A24" s="29" t="s">
        <v>70</v>
      </c>
      <c r="B24" s="31">
        <v>0.005</v>
      </c>
      <c r="C24" s="82">
        <f>C21*B24</f>
        <v>90053.0592</v>
      </c>
    </row>
    <row r="25" spans="1:3" ht="11.25">
      <c r="A25" s="29" t="s">
        <v>71</v>
      </c>
      <c r="B25" s="31">
        <v>0.0022</v>
      </c>
      <c r="C25" s="82">
        <f>C21*B25</f>
        <v>39623.346048</v>
      </c>
    </row>
    <row r="26" spans="1:3" ht="11.25">
      <c r="A26" s="29" t="s">
        <v>72</v>
      </c>
      <c r="B26" s="31">
        <v>0.005</v>
      </c>
      <c r="C26" s="82">
        <f>C21*B26</f>
        <v>90053.0592</v>
      </c>
    </row>
    <row r="27" spans="1:3" ht="11.25">
      <c r="A27" s="29" t="s">
        <v>79</v>
      </c>
      <c r="B27" s="31">
        <v>0.01</v>
      </c>
      <c r="C27" s="82">
        <f>C21*B27</f>
        <v>180106.1184</v>
      </c>
    </row>
    <row r="28" spans="1:3" ht="11.25">
      <c r="A28" s="29" t="s">
        <v>73</v>
      </c>
      <c r="B28" s="32">
        <v>0</v>
      </c>
      <c r="C28" s="82">
        <f>C25*B28</f>
        <v>0</v>
      </c>
    </row>
    <row r="29" spans="1:3" ht="11.25">
      <c r="A29" s="33" t="s">
        <v>74</v>
      </c>
      <c r="B29" s="34">
        <v>0</v>
      </c>
      <c r="C29" s="82">
        <f>C26*B29</f>
        <v>0</v>
      </c>
    </row>
    <row r="30" spans="1:3" ht="11.25">
      <c r="A30" s="35" t="s">
        <v>75</v>
      </c>
      <c r="B30" s="30"/>
      <c r="C30" s="83">
        <f>SUM(C21:C29)</f>
        <v>18417501.952848002</v>
      </c>
    </row>
    <row r="31" spans="1:3" ht="11.25">
      <c r="A31" s="29"/>
      <c r="B31" s="30"/>
      <c r="C31" s="82"/>
    </row>
    <row r="32" spans="1:3" ht="11.25">
      <c r="A32" s="29"/>
      <c r="B32" s="30"/>
      <c r="C32" s="82"/>
    </row>
    <row r="33" spans="1:3" ht="11.25">
      <c r="A33" s="29" t="s">
        <v>14</v>
      </c>
      <c r="B33" s="32">
        <v>0.05</v>
      </c>
      <c r="C33" s="82">
        <f>C30*B33</f>
        <v>920875.0976424002</v>
      </c>
    </row>
    <row r="34" spans="1:3" ht="11.25">
      <c r="A34" s="29" t="s">
        <v>76</v>
      </c>
      <c r="B34" s="32">
        <v>0.04</v>
      </c>
      <c r="C34" s="82">
        <f>SUM(C30,C33)*B34</f>
        <v>773535.082019616</v>
      </c>
    </row>
    <row r="35" spans="1:3" ht="11.25">
      <c r="A35" s="33" t="s">
        <v>77</v>
      </c>
      <c r="B35" s="37"/>
      <c r="C35" s="84">
        <v>0</v>
      </c>
    </row>
    <row r="36" spans="1:3" ht="12" thickBot="1">
      <c r="A36" s="38" t="s">
        <v>78</v>
      </c>
      <c r="B36" s="39"/>
      <c r="C36" s="85">
        <f>SUM(C30,C33,C34)</f>
        <v>20111912.132510018</v>
      </c>
    </row>
    <row r="37" ht="12" thickTop="1"/>
    <row r="38" ht="12" thickBot="1"/>
    <row r="39" spans="1:3" ht="12.75" thickBot="1" thickTop="1">
      <c r="A39" s="40" t="s">
        <v>24</v>
      </c>
      <c r="B39" s="41" t="s">
        <v>80</v>
      </c>
      <c r="C39" s="42">
        <v>50000</v>
      </c>
    </row>
    <row r="40" ht="12" thickTop="1"/>
    <row r="41" spans="1:3" ht="11.25">
      <c r="A41" s="90"/>
      <c r="B41" s="91"/>
      <c r="C41" s="88"/>
    </row>
    <row r="42" spans="1:3" ht="11.25">
      <c r="A42" s="92"/>
      <c r="B42" s="91"/>
      <c r="C42" s="91"/>
    </row>
    <row r="43" spans="1:3" ht="11.25">
      <c r="A43" s="93"/>
      <c r="B43" s="91"/>
      <c r="C43" s="91"/>
    </row>
    <row r="44" spans="1:3" ht="11.25">
      <c r="A44" s="93"/>
      <c r="B44" s="91"/>
      <c r="C44" s="91"/>
    </row>
    <row r="45" spans="1:3" ht="11.25">
      <c r="A45" s="93"/>
      <c r="B45" s="91"/>
      <c r="C45" s="91"/>
    </row>
    <row r="46" spans="1:3" ht="11.25">
      <c r="A46" s="94"/>
      <c r="B46" s="88"/>
      <c r="C46" s="89"/>
    </row>
  </sheetData>
  <printOptions/>
  <pageMargins left="0.75" right="0.75" top="1" bottom="1" header="0.5" footer="0.5"/>
  <pageSetup horizontalDpi="600" verticalDpi="600" orientation="portrait" r:id="rId1"/>
  <headerFooter alignWithMargins="0">
    <oddFooter>&amp;L &amp;CPage 3 Exhibit 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5" sqref="C15"/>
    </sheetView>
  </sheetViews>
  <sheetFormatPr defaultColWidth="9.140625" defaultRowHeight="12.75"/>
  <cols>
    <col min="1" max="1" width="60.421875" style="61" customWidth="1"/>
    <col min="2" max="2" width="12.140625" style="63" customWidth="1"/>
    <col min="3" max="16384" width="9.140625" style="61" customWidth="1"/>
  </cols>
  <sheetData>
    <row r="1" ht="12.75">
      <c r="A1" s="2" t="s">
        <v>109</v>
      </c>
    </row>
    <row r="2" ht="13.5" thickBot="1"/>
    <row r="3" spans="1:2" ht="13.5" thickTop="1">
      <c r="A3" s="21" t="s">
        <v>110</v>
      </c>
      <c r="B3" s="64"/>
    </row>
    <row r="4" spans="1:2" ht="12.75">
      <c r="A4" s="62" t="s">
        <v>112</v>
      </c>
      <c r="B4" s="65">
        <v>4788957</v>
      </c>
    </row>
    <row r="5" spans="1:3" ht="12.75">
      <c r="A5" s="62" t="s">
        <v>120</v>
      </c>
      <c r="B5" s="65">
        <v>399875</v>
      </c>
      <c r="C5" s="59"/>
    </row>
    <row r="6" spans="1:3" ht="12.75">
      <c r="A6" s="62" t="s">
        <v>113</v>
      </c>
      <c r="B6" s="65">
        <v>50000</v>
      </c>
      <c r="C6" s="61" t="s">
        <v>111</v>
      </c>
    </row>
    <row r="7" spans="1:2" ht="12.75">
      <c r="A7" s="62" t="s">
        <v>114</v>
      </c>
      <c r="B7" s="66">
        <f>SUM(B4:B6)</f>
        <v>5238832</v>
      </c>
    </row>
    <row r="8" spans="1:2" ht="12.75">
      <c r="A8" s="62"/>
      <c r="B8" s="65"/>
    </row>
    <row r="9" spans="1:3" ht="12.75">
      <c r="A9" s="62" t="s">
        <v>117</v>
      </c>
      <c r="B9" s="65">
        <v>366718</v>
      </c>
      <c r="C9" s="59"/>
    </row>
    <row r="10" spans="1:3" ht="12.75">
      <c r="A10" s="62" t="s">
        <v>118</v>
      </c>
      <c r="B10" s="65">
        <v>84083</v>
      </c>
      <c r="C10" s="60"/>
    </row>
    <row r="11" spans="1:2" ht="12.75">
      <c r="A11" s="62" t="s">
        <v>119</v>
      </c>
      <c r="B11" s="65">
        <v>398274</v>
      </c>
    </row>
    <row r="12" spans="1:3" ht="12.75">
      <c r="A12" s="62" t="s">
        <v>115</v>
      </c>
      <c r="B12" s="65">
        <v>535736</v>
      </c>
      <c r="C12" s="60"/>
    </row>
    <row r="13" spans="1:2" ht="12.75">
      <c r="A13" s="62" t="s">
        <v>121</v>
      </c>
      <c r="B13" s="65">
        <v>662364</v>
      </c>
    </row>
    <row r="14" spans="1:2" ht="13.5" thickBot="1">
      <c r="A14" s="76" t="s">
        <v>116</v>
      </c>
      <c r="B14" s="69">
        <f>SUM(B7:B13)</f>
        <v>7286007</v>
      </c>
    </row>
    <row r="15" ht="14.25" thickBot="1" thickTop="1"/>
    <row r="16" spans="1:2" ht="13.5" thickTop="1">
      <c r="A16" s="68" t="s">
        <v>122</v>
      </c>
      <c r="B16" s="64"/>
    </row>
    <row r="17" spans="1:2" ht="12.75">
      <c r="A17" s="74" t="s">
        <v>123</v>
      </c>
      <c r="B17" s="65">
        <v>33562</v>
      </c>
    </row>
    <row r="18" spans="1:2" ht="12.75">
      <c r="A18" s="74" t="s">
        <v>124</v>
      </c>
      <c r="B18" s="65">
        <v>168820</v>
      </c>
    </row>
    <row r="19" spans="1:2" ht="12.75">
      <c r="A19" s="74" t="s">
        <v>125</v>
      </c>
      <c r="B19" s="65">
        <v>15037</v>
      </c>
    </row>
    <row r="20" spans="1:2" ht="12.75">
      <c r="A20" s="74" t="s">
        <v>126</v>
      </c>
      <c r="B20" s="65">
        <v>63800</v>
      </c>
    </row>
    <row r="21" spans="1:2" ht="12.75">
      <c r="A21" s="74" t="s">
        <v>127</v>
      </c>
      <c r="B21" s="65">
        <v>22097</v>
      </c>
    </row>
    <row r="22" spans="1:2" ht="12.75">
      <c r="A22" s="74" t="s">
        <v>128</v>
      </c>
      <c r="B22" s="65">
        <v>24157</v>
      </c>
    </row>
    <row r="23" spans="1:2" ht="12.75">
      <c r="A23" s="74" t="s">
        <v>129</v>
      </c>
      <c r="B23" s="65">
        <v>24843</v>
      </c>
    </row>
    <row r="24" spans="1:2" ht="12.75">
      <c r="A24" s="74" t="s">
        <v>130</v>
      </c>
      <c r="B24" s="65">
        <v>63822</v>
      </c>
    </row>
    <row r="25" spans="1:2" ht="12.75">
      <c r="A25" s="74" t="s">
        <v>131</v>
      </c>
      <c r="B25" s="65">
        <v>51217</v>
      </c>
    </row>
    <row r="26" spans="1:2" ht="12.75">
      <c r="A26" s="74" t="s">
        <v>132</v>
      </c>
      <c r="B26" s="65">
        <v>13957</v>
      </c>
    </row>
    <row r="27" spans="1:2" ht="12.75">
      <c r="A27" s="74" t="s">
        <v>133</v>
      </c>
      <c r="B27" s="65">
        <v>12133</v>
      </c>
    </row>
    <row r="28" spans="1:2" ht="12.75">
      <c r="A28" s="74" t="s">
        <v>134</v>
      </c>
      <c r="B28" s="65">
        <v>746896</v>
      </c>
    </row>
    <row r="29" spans="1:2" ht="12.75">
      <c r="A29" s="74" t="s">
        <v>135</v>
      </c>
      <c r="B29" s="65">
        <v>79245</v>
      </c>
    </row>
    <row r="30" spans="1:2" ht="12.75">
      <c r="A30" s="74" t="s">
        <v>136</v>
      </c>
      <c r="B30" s="65">
        <v>121873</v>
      </c>
    </row>
    <row r="31" spans="1:2" ht="12.75">
      <c r="A31" s="74" t="s">
        <v>137</v>
      </c>
      <c r="B31" s="65">
        <v>126086</v>
      </c>
    </row>
    <row r="32" spans="1:2" ht="12.75">
      <c r="A32" s="74" t="s">
        <v>138</v>
      </c>
      <c r="B32" s="65">
        <v>41306</v>
      </c>
    </row>
    <row r="33" spans="1:2" ht="12.75">
      <c r="A33" s="74" t="s">
        <v>139</v>
      </c>
      <c r="B33" s="65">
        <v>14806</v>
      </c>
    </row>
    <row r="34" spans="1:2" ht="12.75">
      <c r="A34" s="74" t="s">
        <v>140</v>
      </c>
      <c r="B34" s="65">
        <v>53460</v>
      </c>
    </row>
    <row r="35" spans="1:2" ht="12.75">
      <c r="A35" s="75" t="s">
        <v>50</v>
      </c>
      <c r="B35" s="70">
        <f>SUM(B17:B34)</f>
        <v>1677117</v>
      </c>
    </row>
    <row r="36" spans="1:2" ht="12.75">
      <c r="A36" s="74"/>
      <c r="B36" s="65"/>
    </row>
    <row r="37" spans="1:2" ht="26.25" thickBot="1">
      <c r="A37" s="77" t="s">
        <v>141</v>
      </c>
      <c r="B37" s="67"/>
    </row>
    <row r="38" ht="13.5" thickTop="1"/>
    <row r="41" spans="1:2" ht="12.75">
      <c r="A41" s="63"/>
      <c r="B41" s="61"/>
    </row>
  </sheetData>
  <printOptions/>
  <pageMargins left="0.75" right="0.75" top="1" bottom="1" header="0.5" footer="0.5"/>
  <pageSetup horizontalDpi="600" verticalDpi="600" orientation="portrait" r:id="rId2"/>
  <headerFooter alignWithMargins="0">
    <oddFooter>&amp;L &amp;CPage 4 Exhibit 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David Layton</cp:lastModifiedBy>
  <cp:lastPrinted>2002-10-02T20:01:55Z</cp:lastPrinted>
  <dcterms:created xsi:type="dcterms:W3CDTF">2002-03-18T17:08:13Z</dcterms:created>
  <dcterms:modified xsi:type="dcterms:W3CDTF">2002-10-02T20:03:13Z</dcterms:modified>
  <cp:category/>
  <cp:version/>
  <cp:contentType/>
  <cp:contentStatus/>
</cp:coreProperties>
</file>