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codeName="ThisWorkbook" defaultThemeVersion="124226"/>
  <bookViews>
    <workbookView xWindow="65428" yWindow="65428" windowWidth="30936" windowHeight="1689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<sst xmlns="http://schemas.openxmlformats.org/spreadsheetml/2006/main" count="348" uniqueCount="168">
  <si>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</si>
  <si>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</si>
  <si>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</si>
  <si>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</si>
  <si>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</si>
  <si>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</si>
  <si>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</si>
  <si>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</si>
  <si>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</si>
  <si>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</si>
  <si>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</si>
  <si>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</si>
  <si>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</si>
  <si>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</si>
  <si>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</si>
  <si>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</si>
  <si>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</si>
  <si>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</si>
  <si>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</si>
  <si>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</si>
  <si>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</si>
  <si>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</si>
  <si>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</si>
  <si>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</si>
  <si>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</si>
  <si>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</si>
  <si>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</si>
  <si>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</si>
  <si>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</si>
  <si>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</si>
  <si>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</si>
  <si>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</si>
  <si>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</si>
  <si>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</si>
  <si>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</si>
  <si>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</si>
  <si>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</si>
  <si>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</si>
  <si>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</si>
  <si>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</si>
  <si>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</si>
  <si>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</si>
  <si>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</si>
  <si>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</si>
  <si>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</si>
  <si>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</si>
  <si>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</si>
  <si>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</si>
  <si>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</si>
  <si>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</si>
  <si>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</si>
  <si>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</si>
  <si>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</si>
  <si>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</si>
  <si>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</si>
  <si>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</si>
  <si>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</si>
  <si>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</si>
  <si>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</si>
  <si>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</si>
  <si>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</si>
  <si>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</si>
  <si>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</si>
  <si>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</si>
  <si>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</si>
  <si>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</si>
  <si>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</si>
  <si>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</si>
  <si>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</si>
  <si>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</si>
  <si>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</si>
  <si>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</si>
  <si>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</si>
  <si>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</si>
  <si>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</si>
  <si>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</si>
  <si>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</si>
  <si>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</si>
  <si>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</si>
  <si>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</si>
  <si>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</si>
  <si>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</si>
  <si>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</si>
  <si>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</si>
  <si>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</si>
  <si>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</si>
  <si>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</si>
  <si>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</si>
  <si>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</si>
  <si>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</si>
  <si>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</si>
  <si>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</si>
  <si>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</si>
  <si>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</si>
  <si>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</si>
  <si>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</si>
  <si>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</si>
  <si>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</si>
  <si>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</si>
  <si>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</si>
  <si>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</si>
  <si>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</si>
  <si>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</si>
  <si>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</si>
  <si>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</si>
  <si>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</si>
  <si>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</si>
  <si>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</si>
  <si>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</si>
  <si>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</si>
  <si>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</si>
  <si>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</si>
  <si>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</si>
  <si>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</si>
  <si>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</si>
  <si>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</si>
  <si>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</si>
  <si>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</si>
  <si>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</si>
  <si>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</si>
  <si>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</si>
  <si>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</si>
  <si>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</si>
  <si>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</si>
  <si>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</si>
  <si>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</si>
  <si>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</si>
  <si>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</si>
  <si>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</si>
  <si>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</si>
  <si>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An NPV analysis was not performed because …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</si>
  <si>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</si>
  <si>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</si>
  <si>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</si>
  <si>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</si>
  <si>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</si>
  <si>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</si>
  <si>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</si>
  <si>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</si>
  <si>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</si>
  <si>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</si>
  <si>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</si>
  <si>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</si>
  <si>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</si>
  <si>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</si>
  <si>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</si>
  <si>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City of Bellevue Easement on KC Metro Transit East Base and Bellevue Base Properties</t>
  </si>
  <si>
    <t>City of Bellevue Easement for 124th Ave NE</t>
  </si>
  <si>
    <t>Easement</t>
  </si>
  <si>
    <t>Stand Alone</t>
  </si>
  <si>
    <t>Metro Transit</t>
  </si>
  <si>
    <t>Facilities Mgmt/Real Estate Svcs</t>
  </si>
  <si>
    <t>A44000</t>
  </si>
  <si>
    <t>DES</t>
  </si>
  <si>
    <t>0010</t>
  </si>
  <si>
    <t>36291 - Property Easements (Application Fees)</t>
  </si>
  <si>
    <t>- City of Bellevue and Metro reviewed and accepted City's appraisal of the fair market value of the property rights/easements.</t>
  </si>
  <si>
    <t>Metro Transit &amp; Facilities Management</t>
  </si>
  <si>
    <t>4/13/23</t>
  </si>
  <si>
    <t>Carolyn Mock / Amanda Tran</t>
  </si>
  <si>
    <t>Metro</t>
  </si>
  <si>
    <t>- The fee breakdown is:  Two fee dedications $344,600, 6 permanent easements $421,200, 6 temporary construction easements $303,240, grand total is $1,069,040.</t>
  </si>
  <si>
    <t>- Compensation includes funds for shuttling employees between the bases during the pedestrian and vehicle closure of 124th Ave NE.</t>
  </si>
  <si>
    <t>F36410</t>
  </si>
  <si>
    <t>A46410</t>
  </si>
  <si>
    <t>- Easement application fees are 12 easements @ $3,000 each, total $36,000.</t>
  </si>
  <si>
    <t>Payment to Metro to purchase property rights</t>
  </si>
  <si>
    <t>Payment to Metro for shuttle services for metro base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</si>
</sst>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8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9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3" fillId="6" borderId="31" xfId="0" applyFont="1" applyFill="1" applyBorder="1" applyAlignment="1" applyProtection="1">
      <alignment horizontal="left" vertical="top"/>
      <protection locked="0"/>
    </xf>
    <xf numFmtId="49" fontId="33" fillId="6" borderId="31" xfId="18" applyNumberFormat="1" applyFont="1" applyFill="1" applyBorder="1" applyAlignment="1" applyProtection="1" quotePrefix="1">
      <alignment horizontal="center"/>
      <protection locked="0"/>
    </xf>
    <xf numFmtId="0" fontId="33" fillId="6" borderId="28" xfId="0" applyFont="1" applyFill="1" applyBorder="1" applyAlignment="1" applyProtection="1">
      <alignment horizontal="left"/>
      <protection locked="0"/>
    </xf>
    <xf numFmtId="0" fontId="33" fillId="6" borderId="35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6" borderId="27" xfId="0" applyFont="1" applyFill="1" applyBorder="1" applyAlignment="1" applyProtection="1">
      <alignment horizontal="left"/>
      <protection locked="0"/>
    </xf>
    <xf numFmtId="0" fontId="33" fillId="6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7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7" borderId="54" xfId="0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55">
      <selection activeCell="E59" sqref="E59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7.4">
      <c r="C1" s="107"/>
    </row>
    <row r="2" spans="3:14" ht="22.8">
      <c r="C2" s="355" t="s">
        <v>60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178"/>
    </row>
    <row r="3" ht="13.8">
      <c r="C3" s="112"/>
    </row>
    <row r="4" spans="3:12" ht="13.8">
      <c r="C4" s="231" t="s">
        <v>67</v>
      </c>
      <c r="I4" s="176"/>
      <c r="J4" s="112" t="s">
        <v>98</v>
      </c>
      <c r="K4" s="112"/>
      <c r="L4" s="112"/>
    </row>
    <row r="5" spans="3:12" ht="13.8">
      <c r="C5" s="231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8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7" t="s">
        <v>76</v>
      </c>
      <c r="E11" s="367"/>
      <c r="F11" s="368"/>
      <c r="G11" s="138" t="s">
        <v>147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9" t="s">
        <v>75</v>
      </c>
      <c r="E12" s="369"/>
      <c r="F12" s="370"/>
      <c r="G12" s="138" t="s">
        <v>157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9" t="s">
        <v>74</v>
      </c>
      <c r="E13" s="369"/>
      <c r="F13" s="370"/>
      <c r="G13" s="138" t="s">
        <v>148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71" t="s">
        <v>73</v>
      </c>
      <c r="E14" s="369"/>
      <c r="F14" s="370"/>
      <c r="G14" s="138" t="s">
        <v>149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9" t="s">
        <v>72</v>
      </c>
      <c r="E15" s="369"/>
      <c r="F15" s="370"/>
      <c r="G15" s="138" t="s">
        <v>159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9" t="s">
        <v>103</v>
      </c>
      <c r="E16" s="369"/>
      <c r="F16" s="239"/>
      <c r="G16" s="186" t="s">
        <v>158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9" t="s">
        <v>69</v>
      </c>
      <c r="E17" s="369"/>
      <c r="F17" s="370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7" t="s">
        <v>70</v>
      </c>
      <c r="E18" s="367"/>
      <c r="F18" s="368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7" t="s">
        <v>132</v>
      </c>
      <c r="E19" s="367"/>
      <c r="F19" s="368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2" thickBot="1">
      <c r="B20" s="209"/>
      <c r="C20" s="242"/>
      <c r="D20" s="243"/>
      <c r="E20" s="243"/>
      <c r="F20" s="243"/>
      <c r="G20" s="359" t="s">
        <v>34</v>
      </c>
      <c r="H20" s="359"/>
      <c r="I20" s="359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150</v>
      </c>
      <c r="H21" s="144"/>
      <c r="I21" s="145"/>
      <c r="J21" s="329"/>
      <c r="K21" s="327" t="s">
        <v>160</v>
      </c>
      <c r="L21" s="329"/>
      <c r="O21" s="210"/>
    </row>
    <row r="22" spans="2:15" ht="15" thickBot="1">
      <c r="B22" s="209"/>
      <c r="C22" s="242"/>
      <c r="D22" s="244"/>
      <c r="E22" s="244"/>
      <c r="F22" s="244"/>
      <c r="G22" s="143" t="s">
        <v>151</v>
      </c>
      <c r="H22" s="144"/>
      <c r="I22" s="145"/>
      <c r="J22" s="327" t="s">
        <v>152</v>
      </c>
      <c r="K22" s="327" t="s">
        <v>153</v>
      </c>
      <c r="L22" s="328" t="s">
        <v>154</v>
      </c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4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4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30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.8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5" t="s">
        <v>123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85" t="s">
        <v>135</v>
      </c>
      <c r="E39" s="385"/>
      <c r="F39" s="385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5" t="s">
        <v>77</v>
      </c>
      <c r="E40" s="375"/>
      <c r="F40" s="376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5" t="s">
        <v>78</v>
      </c>
      <c r="E41" s="375"/>
      <c r="F41" s="376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9" t="s">
        <v>130</v>
      </c>
      <c r="E43" s="380"/>
      <c r="F43" s="380"/>
      <c r="G43" s="380"/>
      <c r="H43" s="380"/>
      <c r="I43" s="381"/>
      <c r="J43" s="121"/>
      <c r="K43" s="121"/>
      <c r="L43" s="121"/>
      <c r="M43" s="121"/>
      <c r="N43" s="121"/>
      <c r="O43" s="210"/>
    </row>
    <row r="44" spans="2:15" ht="13.8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82" t="s">
        <v>99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188"/>
      <c r="O48" s="210"/>
    </row>
    <row r="49" spans="2:22" ht="15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6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4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4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4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6" t="s">
        <v>20</v>
      </c>
      <c r="F57" s="366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41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 t="s">
        <v>150</v>
      </c>
      <c r="D58" s="158" t="s">
        <v>50</v>
      </c>
      <c r="E58" s="377" t="s">
        <v>166</v>
      </c>
      <c r="F58" s="378"/>
      <c r="G58" s="151">
        <v>922040</v>
      </c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 t="s">
        <v>150</v>
      </c>
      <c r="D59" s="158" t="s">
        <v>50</v>
      </c>
      <c r="E59" s="331" t="s">
        <v>167</v>
      </c>
      <c r="F59" s="332"/>
      <c r="G59" s="151">
        <v>147000</v>
      </c>
      <c r="H59" s="151"/>
      <c r="I59" s="152"/>
      <c r="J59" s="152"/>
      <c r="K59" s="152"/>
      <c r="L59" s="152"/>
      <c r="M59" s="152"/>
      <c r="N59" s="192"/>
      <c r="O59" s="210"/>
    </row>
    <row r="60" spans="2:15" ht="15" thickBot="1">
      <c r="B60" s="209"/>
      <c r="C60" s="157" t="s">
        <v>151</v>
      </c>
      <c r="D60" s="158" t="s">
        <v>50</v>
      </c>
      <c r="E60" s="149" t="s">
        <v>155</v>
      </c>
      <c r="F60" s="150"/>
      <c r="G60" s="151">
        <v>36000</v>
      </c>
      <c r="H60" s="151"/>
      <c r="I60" s="152"/>
      <c r="J60" s="301"/>
      <c r="K60" s="302"/>
      <c r="L60" s="302"/>
      <c r="M60" s="191"/>
      <c r="N60" s="192"/>
      <c r="O60" s="210"/>
    </row>
    <row r="61" spans="2:15" ht="15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8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8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6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83" t="s">
        <v>84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6"/>
      <c r="D69" s="356"/>
      <c r="E69" s="356"/>
      <c r="F69" s="356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5" t="s">
        <v>85</v>
      </c>
      <c r="F71" s="375"/>
      <c r="G71" s="375"/>
      <c r="H71" s="375"/>
      <c r="I71" s="375"/>
      <c r="J71" s="375"/>
      <c r="K71" s="375"/>
      <c r="L71" s="375"/>
      <c r="M71" s="375"/>
      <c r="N71" s="180"/>
      <c r="O71" s="210"/>
    </row>
    <row r="72" spans="2:15" ht="13.5" customHeight="1">
      <c r="B72" s="209"/>
      <c r="C72" s="267" t="s">
        <v>25</v>
      </c>
      <c r="D72" s="268"/>
      <c r="E72" s="360" t="s">
        <v>86</v>
      </c>
      <c r="F72" s="360"/>
      <c r="G72" s="360"/>
      <c r="H72" s="360"/>
      <c r="I72" s="360"/>
      <c r="J72" s="360"/>
      <c r="K72" s="360"/>
      <c r="L72" s="360"/>
      <c r="M72" s="360"/>
      <c r="N72" s="181"/>
      <c r="O72" s="210"/>
    </row>
    <row r="73" spans="2:15" ht="14.4">
      <c r="B73" s="209"/>
      <c r="C73" s="267" t="s">
        <v>53</v>
      </c>
      <c r="D73" s="268"/>
      <c r="E73" s="360" t="s">
        <v>87</v>
      </c>
      <c r="F73" s="340"/>
      <c r="G73" s="340"/>
      <c r="H73" s="340"/>
      <c r="I73" s="340"/>
      <c r="J73" s="340"/>
      <c r="K73" s="340"/>
      <c r="L73" s="340"/>
      <c r="M73" s="340"/>
      <c r="N73" s="179"/>
      <c r="O73" s="210"/>
    </row>
    <row r="74" spans="2:15" ht="14.4">
      <c r="B74" s="209"/>
      <c r="C74" s="373" t="s">
        <v>55</v>
      </c>
      <c r="D74" s="373"/>
      <c r="E74" s="360" t="s">
        <v>88</v>
      </c>
      <c r="F74" s="340"/>
      <c r="G74" s="340"/>
      <c r="H74" s="340"/>
      <c r="I74" s="340"/>
      <c r="J74" s="340"/>
      <c r="K74" s="340"/>
      <c r="L74" s="340"/>
      <c r="M74" s="340"/>
      <c r="N74" s="179"/>
      <c r="O74" s="210"/>
    </row>
    <row r="75" spans="2:15" ht="14.25" customHeight="1">
      <c r="B75" s="209"/>
      <c r="C75" s="372" t="s">
        <v>56</v>
      </c>
      <c r="D75" s="372"/>
      <c r="E75" s="360" t="s">
        <v>89</v>
      </c>
      <c r="F75" s="360"/>
      <c r="G75" s="360"/>
      <c r="H75" s="360"/>
      <c r="I75" s="360"/>
      <c r="J75" s="360"/>
      <c r="K75" s="360"/>
      <c r="L75" s="360"/>
      <c r="M75" s="360"/>
      <c r="N75" s="181"/>
      <c r="O75" s="210"/>
    </row>
    <row r="76" spans="2:15" ht="14.4">
      <c r="B76" s="209"/>
      <c r="C76" s="373" t="s">
        <v>57</v>
      </c>
      <c r="D76" s="373"/>
      <c r="E76" s="360"/>
      <c r="F76" s="340"/>
      <c r="G76" s="340"/>
      <c r="H76" s="340"/>
      <c r="I76" s="340"/>
      <c r="J76" s="340"/>
      <c r="K76" s="340"/>
      <c r="L76" s="340"/>
      <c r="M76" s="340"/>
      <c r="N76" s="179"/>
      <c r="O76" s="210"/>
    </row>
    <row r="77" spans="2:15" ht="15" customHeight="1">
      <c r="B77" s="209"/>
      <c r="C77" s="374" t="s">
        <v>26</v>
      </c>
      <c r="D77" s="374"/>
      <c r="E77" s="360" t="s">
        <v>90</v>
      </c>
      <c r="F77" s="340"/>
      <c r="G77" s="340"/>
      <c r="H77" s="340"/>
      <c r="I77" s="340"/>
      <c r="J77" s="340"/>
      <c r="K77" s="340"/>
      <c r="L77" s="340"/>
      <c r="M77" s="340"/>
      <c r="N77" s="179"/>
      <c r="O77" s="210"/>
    </row>
    <row r="78" spans="2:15" ht="14.4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4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4" thickBot="1">
      <c r="B80" s="209"/>
      <c r="C80" s="242" t="s">
        <v>18</v>
      </c>
      <c r="D80" s="121"/>
      <c r="E80" s="156"/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2.6" thickBot="1">
      <c r="B81" s="209"/>
      <c r="C81" s="346" t="s">
        <v>40</v>
      </c>
      <c r="D81" s="346"/>
      <c r="E81" s="347" t="s">
        <v>22</v>
      </c>
      <c r="F81" s="347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41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7" t="s">
        <v>55</v>
      </c>
      <c r="D85" s="358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61" t="s">
        <v>56</v>
      </c>
      <c r="D86" s="362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7" t="s">
        <v>57</v>
      </c>
      <c r="D87" s="358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63" t="s">
        <v>26</v>
      </c>
      <c r="D88" s="364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3.8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4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4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2.6" thickBot="1">
      <c r="B92" s="209"/>
      <c r="C92" s="346" t="s">
        <v>40</v>
      </c>
      <c r="D92" s="346"/>
      <c r="E92" s="347" t="s">
        <v>22</v>
      </c>
      <c r="F92" s="347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41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7" t="s">
        <v>55</v>
      </c>
      <c r="D96" s="358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61" t="s">
        <v>56</v>
      </c>
      <c r="D97" s="362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7" t="s">
        <v>57</v>
      </c>
      <c r="D98" s="358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63" t="s">
        <v>26</v>
      </c>
      <c r="D99" s="364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3.8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4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4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2.6" hidden="1" thickBot="1">
      <c r="B103" s="209"/>
      <c r="C103" s="346" t="s">
        <v>40</v>
      </c>
      <c r="D103" s="346"/>
      <c r="E103" s="347" t="s">
        <v>22</v>
      </c>
      <c r="F103" s="347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41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7" t="s">
        <v>55</v>
      </c>
      <c r="D107" s="35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61" t="s">
        <v>56</v>
      </c>
      <c r="D108" s="36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7" t="s">
        <v>57</v>
      </c>
      <c r="D109" s="35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63" t="s">
        <v>26</v>
      </c>
      <c r="D110" s="36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3.8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8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4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6" hidden="1" thickBot="1">
      <c r="B114" s="209"/>
      <c r="C114" s="346" t="s">
        <v>40</v>
      </c>
      <c r="D114" s="346"/>
      <c r="E114" s="347" t="s">
        <v>22</v>
      </c>
      <c r="F114" s="347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41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8" t="s">
        <v>55</v>
      </c>
      <c r="D118" s="34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50" t="s">
        <v>56</v>
      </c>
      <c r="D119" s="35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8" t="s">
        <v>57</v>
      </c>
      <c r="D120" s="34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52" t="s">
        <v>26</v>
      </c>
      <c r="D121" s="35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4.4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8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4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6" hidden="1" thickBot="1">
      <c r="B125" s="209"/>
      <c r="C125" s="346" t="s">
        <v>40</v>
      </c>
      <c r="D125" s="346"/>
      <c r="E125" s="347" t="s">
        <v>22</v>
      </c>
      <c r="F125" s="347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41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8" t="s">
        <v>55</v>
      </c>
      <c r="D129" s="34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50" t="s">
        <v>56</v>
      </c>
      <c r="D130" s="35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8" t="s">
        <v>57</v>
      </c>
      <c r="D131" s="34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52" t="s">
        <v>26</v>
      </c>
      <c r="D132" s="35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4.4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8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4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6" hidden="1" thickBot="1">
      <c r="B136" s="209"/>
      <c r="C136" s="346" t="s">
        <v>40</v>
      </c>
      <c r="D136" s="346"/>
      <c r="E136" s="347" t="s">
        <v>22</v>
      </c>
      <c r="F136" s="347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41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8" t="s">
        <v>55</v>
      </c>
      <c r="D140" s="34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50" t="s">
        <v>56</v>
      </c>
      <c r="D141" s="35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8" t="s">
        <v>57</v>
      </c>
      <c r="D142" s="34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52" t="s">
        <v>26</v>
      </c>
      <c r="D143" s="35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0" t="s">
        <v>100</v>
      </c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179"/>
      <c r="O148" s="223"/>
      <c r="P148" s="224"/>
      <c r="Q148" s="224"/>
    </row>
    <row r="149" spans="2:17" ht="12.75" customHeight="1">
      <c r="B149" s="209"/>
      <c r="C149" s="340" t="s">
        <v>129</v>
      </c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179"/>
      <c r="O149" s="223"/>
      <c r="P149" s="224"/>
      <c r="Q149" s="224"/>
    </row>
    <row r="150" spans="2:15" ht="14.4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4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4" thickBot="1">
      <c r="B152" s="209"/>
      <c r="C152" s="242" t="s">
        <v>122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5" ht="14.4">
      <c r="B155" s="209"/>
      <c r="C155" s="354" t="s">
        <v>18</v>
      </c>
      <c r="D155" s="354" t="s">
        <v>39</v>
      </c>
      <c r="E155" s="344" t="s">
        <v>23</v>
      </c>
      <c r="F155" s="344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5" ht="29.4" thickBot="1">
      <c r="B156" s="209"/>
      <c r="C156" s="347"/>
      <c r="D156" s="347"/>
      <c r="E156" s="345"/>
      <c r="F156" s="345"/>
      <c r="G156" s="284" t="s">
        <v>24</v>
      </c>
      <c r="H156" s="284" t="str">
        <f>IF(H155="NA"," ","Allocation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5" ht="14.4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4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4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4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4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4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.8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34" t="s">
        <v>139</v>
      </c>
      <c r="G171" s="335"/>
      <c r="H171" s="335"/>
      <c r="I171" s="335"/>
      <c r="J171" s="335"/>
      <c r="K171" s="335"/>
      <c r="L171" s="335"/>
      <c r="M171" s="335"/>
      <c r="N171" s="336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0" t="s">
        <v>144</v>
      </c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179"/>
      <c r="O173" s="223"/>
    </row>
    <row r="174" spans="2:15" ht="34.5" customHeight="1" thickBot="1">
      <c r="B174" s="209"/>
      <c r="C174" s="337" t="s">
        <v>161</v>
      </c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9"/>
      <c r="O174" s="223"/>
    </row>
    <row r="175" spans="2:15" ht="34.5" customHeight="1" thickBot="1">
      <c r="B175" s="209"/>
      <c r="C175" s="341" t="s">
        <v>165</v>
      </c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3"/>
      <c r="O175" s="223"/>
    </row>
    <row r="176" spans="2:15" ht="34.5" customHeight="1" thickBot="1">
      <c r="B176" s="209"/>
      <c r="C176" s="341" t="s">
        <v>156</v>
      </c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3"/>
      <c r="O176" s="223"/>
    </row>
    <row r="177" spans="2:15" ht="34.5" customHeight="1" thickBot="1">
      <c r="B177" s="209"/>
      <c r="C177" s="341" t="s">
        <v>162</v>
      </c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3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0" t="s">
        <v>145</v>
      </c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116"/>
      <c r="O179" s="210"/>
    </row>
    <row r="180" spans="2:15" ht="14.4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 xml:space="preserve">The new revenue does not include grant revenue. </v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The new revenue has not been received.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>The new revenue will be received by …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5" zoomScaleNormal="95" workbookViewId="0" topLeftCell="A1">
      <selection activeCell="H34" sqref="H34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60.71093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429" t="s">
        <v>49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6" t="s">
        <v>31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1"/>
    </row>
    <row r="4" spans="1:20" ht="3" customHeight="1" thickBot="1" thickTop="1">
      <c r="A4" s="440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1"/>
    </row>
    <row r="5" spans="1:19" ht="14.4">
      <c r="A5" s="450" t="s">
        <v>7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9"/>
    </row>
    <row r="6" spans="1:20" ht="14.4">
      <c r="A6" s="446" t="s">
        <v>0</v>
      </c>
      <c r="B6" s="447"/>
      <c r="C6" s="445" t="str">
        <f>IF('2a.  Simple Form Data Entry'!G11="","   ",'2a.  Simple Form Data Entry'!G11)</f>
        <v>City of Bellevue Easement for 124th Ave NE</v>
      </c>
      <c r="D6" s="445"/>
      <c r="E6" s="445"/>
      <c r="F6" s="445"/>
      <c r="G6" s="445"/>
      <c r="H6" s="445"/>
      <c r="I6" s="445"/>
      <c r="J6" s="445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1" t="s">
        <v>142</v>
      </c>
      <c r="B7" s="442"/>
      <c r="C7" s="452" t="str">
        <f>IF('2a.  Simple Form Data Entry'!G12="","   ",'2a.  Simple Form Data Entry'!G12)</f>
        <v>Metro Transit &amp; Facilities Management</v>
      </c>
      <c r="D7" s="452"/>
      <c r="E7" s="452"/>
      <c r="F7" s="452"/>
      <c r="G7" s="452"/>
      <c r="H7" s="452"/>
      <c r="I7" s="452"/>
      <c r="J7" s="452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43" t="s">
        <v>2</v>
      </c>
      <c r="B8" s="444"/>
      <c r="C8" s="291" t="str">
        <f>IF('2a.  Simple Form Data Entry'!G15="","   ",'2a.  Simple Form Data Entry'!G15)</f>
        <v>Carolyn Mock / Amanda Tran</v>
      </c>
      <c r="E8" s="291"/>
      <c r="F8" s="444" t="s">
        <v>8</v>
      </c>
      <c r="G8" s="444"/>
      <c r="H8" s="322" t="str">
        <f>IF('2a.  Simple Form Data Entry'!G15=""," ",'2a.  Simple Form Data Entry'!G16)</f>
        <v>4/13/23</v>
      </c>
      <c r="I8" s="291"/>
      <c r="J8" s="291"/>
      <c r="L8" s="442" t="s">
        <v>10</v>
      </c>
      <c r="M8" s="442"/>
      <c r="N8" s="442"/>
      <c r="O8" s="442"/>
      <c r="P8" s="74"/>
      <c r="Q8" s="74"/>
      <c r="R8" s="291" t="str">
        <f>IF('2a.  Simple Form Data Entry'!G13="","   ",'2a.  Simple Form Data Entry'!G13)</f>
        <v>Easement</v>
      </c>
      <c r="S8" s="321"/>
      <c r="T8" s="291"/>
      <c r="U8" s="291"/>
      <c r="V8" s="291"/>
      <c r="W8" s="291"/>
      <c r="X8" s="291"/>
    </row>
    <row r="9" spans="1:24" ht="13.5" customHeight="1">
      <c r="A9" s="443" t="s">
        <v>3</v>
      </c>
      <c r="B9" s="444"/>
      <c r="C9" s="293"/>
      <c r="D9" s="291"/>
      <c r="E9" s="291"/>
      <c r="F9" s="444" t="s">
        <v>13</v>
      </c>
      <c r="G9" s="444"/>
      <c r="H9" s="291"/>
      <c r="I9" s="291"/>
      <c r="J9" s="291"/>
      <c r="L9" s="442" t="s">
        <v>9</v>
      </c>
      <c r="M9" s="442"/>
      <c r="N9" s="442"/>
      <c r="O9" s="442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141</v>
      </c>
      <c r="B10" s="324"/>
      <c r="C10" s="436" t="str">
        <f>IF('2a.  Simple Form Data Entry'!G10=""," ",'2a.  Simple Form Data Entry'!G10)</f>
        <v>City of Bellevue Easement on KC Metro Transit East Base and Bellevue Base Properties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7"/>
      <c r="T10" s="11"/>
    </row>
    <row r="11" spans="1:20" ht="13.8" thickBot="1">
      <c r="A11" s="325"/>
      <c r="B11" s="326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6" t="s">
        <v>14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1" t="s">
        <v>32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5" t="s">
        <v>136</v>
      </c>
      <c r="B17" s="435"/>
      <c r="C17" s="435"/>
      <c r="D17" s="435"/>
      <c r="E17" s="432" t="str">
        <f>IF('2a.  Simple Form Data Entry'!G39="N","NA",'2a.  Simple Form Data Entry'!G40)</f>
        <v>NA</v>
      </c>
      <c r="F17" s="433"/>
      <c r="G17" s="434"/>
      <c r="H17" s="394" t="s">
        <v>143</v>
      </c>
      <c r="I17" s="395"/>
      <c r="J17" s="395"/>
      <c r="K17" s="395"/>
      <c r="L17" s="395"/>
      <c r="M17" s="395"/>
      <c r="N17" s="303"/>
      <c r="O17" s="387" t="str">
        <f>IF('2a.  Simple Form Data Entry'!G39="N","NA",'2a.  Simple Form Data Entry'!G41)</f>
        <v>NA</v>
      </c>
      <c r="P17" s="388"/>
      <c r="Q17" s="388"/>
      <c r="R17" s="388"/>
      <c r="S17" s="38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1" t="s">
        <v>33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6.8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116</v>
      </c>
      <c r="T24" s="11"/>
    </row>
    <row r="25" spans="1:20" ht="14.4">
      <c r="A25" s="88" t="str">
        <f>IF('2a.  Simple Form Data Entry'!C58="","   ",'2a.  Simple Form Data Entry'!C58)</f>
        <v>Metro Transit</v>
      </c>
      <c r="B25" s="78"/>
      <c r="C25" s="78"/>
      <c r="D25" s="177" t="s">
        <v>163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Metro</v>
      </c>
      <c r="F25" s="177">
        <v>3641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>Payment to Metro to purchase property rights</v>
      </c>
      <c r="I25" s="80">
        <f>'2a.  Simple Form Data Entry'!N58</f>
        <v>0</v>
      </c>
      <c r="J25" s="80">
        <f>'2a.  Simple Form Data Entry'!G58</f>
        <v>922040</v>
      </c>
      <c r="K25" s="80">
        <f>'2a.  Simple Form Data Entry'!H58</f>
        <v>0</v>
      </c>
      <c r="L25" s="80">
        <f>J25+K25</f>
        <v>922040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8" customHeight="1">
      <c r="A26" s="84" t="str">
        <f>IF('2a.  Simple Form Data Entry'!C59="","   ",'2a.  Simple Form Data Entry'!C59)</f>
        <v>Metro Transit</v>
      </c>
      <c r="B26" s="75"/>
      <c r="C26" s="75"/>
      <c r="D26" s="177" t="s">
        <v>164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Metro</v>
      </c>
      <c r="F26" s="177">
        <v>3641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Payment to Metro for shuttle services for metro base employees</v>
      </c>
      <c r="I26" s="80">
        <f>'2a.  Simple Form Data Entry'!N59</f>
        <v>0</v>
      </c>
      <c r="J26" s="77">
        <f>'2a.  Simple Form Data Entry'!G59</f>
        <v>147000</v>
      </c>
      <c r="K26" s="77">
        <f>'2a.  Simple Form Data Entry'!H59</f>
        <v>0</v>
      </c>
      <c r="L26" s="80">
        <f aca="true" t="shared" si="2" ref="L26:L31">J26+K26</f>
        <v>147000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>
      <c r="A27" s="84" t="str">
        <f>IF('2a.  Simple Form Data Entry'!C60="","   ",'2a.  Simple Form Data Entry'!C60)</f>
        <v>Facilities Mgmt/Real Estate Svcs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>A44000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>DES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>0010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>36291 - Property Easements (Application Fees)</v>
      </c>
      <c r="I27" s="80">
        <f>'2a.  Simple Form Data Entry'!N60</f>
        <v>0</v>
      </c>
      <c r="J27" s="77">
        <f>'2a.  Simple Form Data Entry'!G60</f>
        <v>36000</v>
      </c>
      <c r="K27" s="77">
        <f>'2a.  Simple Form Data Entry'!H60</f>
        <v>0</v>
      </c>
      <c r="L27" s="80">
        <f t="shared" si="2"/>
        <v>36000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1105040</v>
      </c>
      <c r="K31" s="56">
        <f t="shared" si="3"/>
        <v>0</v>
      </c>
      <c r="L31" s="56">
        <f t="shared" si="2"/>
        <v>1105040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116</v>
      </c>
      <c r="T34" s="12"/>
    </row>
    <row r="35" spans="1:20" ht="14.4">
      <c r="A35" s="400" t="str">
        <f>IF('2a.  Simple Form Data Entry'!E80="","   ",'2a.  Simple Form Data Entry'!E80)</f>
        <v xml:space="preserve">   </v>
      </c>
      <c r="B35" s="401"/>
      <c r="C35" s="402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0" t="s">
        <v>55</v>
      </c>
      <c r="C39" s="391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2" t="s">
        <v>56</v>
      </c>
      <c r="C40" s="393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0" t="s">
        <v>57</v>
      </c>
      <c r="C41" s="391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6" t="s">
        <v>26</v>
      </c>
      <c r="C42" s="407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4.4">
      <c r="A45" s="403" t="str">
        <f>IF('2a.  Simple Form Data Entry'!E91="","   ",'2a.  Simple Form Data Entry'!E91)</f>
        <v xml:space="preserve">   </v>
      </c>
      <c r="B45" s="404"/>
      <c r="C45" s="40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0" t="s">
        <v>55</v>
      </c>
      <c r="C49" s="391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2" t="s">
        <v>56</v>
      </c>
      <c r="C50" s="393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0" t="s">
        <v>57</v>
      </c>
      <c r="C51" s="391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6" t="s">
        <v>26</v>
      </c>
      <c r="C52" s="407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>
      <c r="A55" s="403" t="str">
        <f>IF('2a.  Simple Form Data Entry'!E102="","   ",'2a.  Simple Form Data Entry'!E102)</f>
        <v xml:space="preserve">   </v>
      </c>
      <c r="B55" s="404"/>
      <c r="C55" s="40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0" t="s">
        <v>55</v>
      </c>
      <c r="C59" s="391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2" t="s">
        <v>56</v>
      </c>
      <c r="C60" s="393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0" t="s">
        <v>57</v>
      </c>
      <c r="C61" s="391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6" t="s">
        <v>26</v>
      </c>
      <c r="C62" s="407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>
      <c r="A65" s="403" t="str">
        <f>IF('2a.  Simple Form Data Entry'!E113="","   ",'2a.  Simple Form Data Entry'!E113)</f>
        <v xml:space="preserve">   </v>
      </c>
      <c r="B65" s="404"/>
      <c r="C65" s="40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0" t="s">
        <v>55</v>
      </c>
      <c r="C69" s="391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2" t="s">
        <v>56</v>
      </c>
      <c r="C70" s="393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0" t="s">
        <v>57</v>
      </c>
      <c r="C71" s="391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6" t="s">
        <v>26</v>
      </c>
      <c r="C72" s="407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>
      <c r="A75" s="403" t="str">
        <f>IF('2a.  Simple Form Data Entry'!E124="","   ",'2a.  Simple Form Data Entry'!E124)</f>
        <v xml:space="preserve">   </v>
      </c>
      <c r="B75" s="404"/>
      <c r="C75" s="40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>
      <c r="A79" s="19"/>
      <c r="B79" s="390" t="s">
        <v>55</v>
      </c>
      <c r="C79" s="391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>
      <c r="A80" s="19"/>
      <c r="B80" s="392" t="s">
        <v>56</v>
      </c>
      <c r="C80" s="393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>
      <c r="A81" s="19"/>
      <c r="B81" s="390" t="s">
        <v>57</v>
      </c>
      <c r="C81" s="391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>
      <c r="A82" s="19"/>
      <c r="B82" s="406" t="s">
        <v>26</v>
      </c>
      <c r="C82" s="407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>
      <c r="A85" s="403" t="str">
        <f>IF('2a.  Simple Form Data Entry'!E135="","   ",'2a.  Simple Form Data Entry'!E135)</f>
        <v xml:space="preserve">   </v>
      </c>
      <c r="B85" s="404"/>
      <c r="C85" s="40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>
      <c r="A89" s="19"/>
      <c r="B89" s="390" t="s">
        <v>55</v>
      </c>
      <c r="C89" s="391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>
      <c r="A90" s="19"/>
      <c r="B90" s="392" t="s">
        <v>56</v>
      </c>
      <c r="C90" s="393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>
      <c r="A91" s="19"/>
      <c r="B91" s="390" t="s">
        <v>57</v>
      </c>
      <c r="C91" s="391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>
      <c r="A92" s="19"/>
      <c r="B92" s="406" t="s">
        <v>26</v>
      </c>
      <c r="C92" s="407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0" t="s">
        <v>15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3" t="s">
        <v>18</v>
      </c>
      <c r="B101" s="454"/>
      <c r="C101" s="455"/>
      <c r="D101" s="415" t="s">
        <v>19</v>
      </c>
      <c r="E101" s="415" t="s">
        <v>5</v>
      </c>
      <c r="F101" s="408" t="s">
        <v>104</v>
      </c>
      <c r="G101" s="415" t="s">
        <v>11</v>
      </c>
      <c r="H101" s="426" t="s">
        <v>23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10" t="str">
        <f>CONCATENATE(L24," Appropriation Change")</f>
        <v>2023 / 2024 Appropriation Change</v>
      </c>
      <c r="P101" s="42"/>
      <c r="Q101" s="307"/>
      <c r="R101" s="419" t="s">
        <v>131</v>
      </c>
      <c r="S101" s="420"/>
      <c r="T101" s="42"/>
    </row>
    <row r="102" spans="1:20" ht="27.75" customHeight="1" thickBot="1">
      <c r="A102" s="456"/>
      <c r="B102" s="457"/>
      <c r="C102" s="458"/>
      <c r="D102" s="416"/>
      <c r="E102" s="416"/>
      <c r="F102" s="409"/>
      <c r="G102" s="416"/>
      <c r="H102" s="427"/>
      <c r="I102" s="309"/>
      <c r="J102" s="190" t="s">
        <v>24</v>
      </c>
      <c r="K102" s="286" t="str">
        <f>'2a.  Simple Form Data Entry'!H156</f>
        <v xml:space="preserve"> </v>
      </c>
      <c r="L102" s="411"/>
      <c r="P102" s="42"/>
      <c r="Q102" s="307"/>
      <c r="R102" s="421"/>
      <c r="S102" s="422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7">
        <f>'2a.  Simple Form Data Entry'!J157</f>
        <v>0</v>
      </c>
      <c r="S103" s="418"/>
      <c r="T103" s="42"/>
    </row>
    <row r="104" spans="1:20" ht="14.4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6">
        <f>'2a.  Simple Form Data Entry'!J158</f>
        <v>0</v>
      </c>
      <c r="S104" s="397"/>
      <c r="T104" s="42"/>
    </row>
    <row r="105" spans="1:20" ht="14.4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6">
        <f>'2a.  Simple Form Data Entry'!J159</f>
        <v>0</v>
      </c>
      <c r="S105" s="397"/>
      <c r="T105" s="42"/>
    </row>
    <row r="106" spans="1:20" ht="14.4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6">
        <f>'2a.  Simple Form Data Entry'!J160</f>
        <v>0</v>
      </c>
      <c r="S106" s="397"/>
      <c r="T106" s="42"/>
    </row>
    <row r="107" spans="1:20" ht="14.4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6">
        <f>'2a.  Simple Form Data Entry'!J161</f>
        <v>0</v>
      </c>
      <c r="S107" s="397"/>
      <c r="T107" s="42"/>
    </row>
    <row r="108" spans="1:20" ht="14.4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6">
        <f>'2a.  Simple Form Data Entry'!J162</f>
        <v>0</v>
      </c>
      <c r="S108" s="397"/>
      <c r="T108" s="42"/>
    </row>
    <row r="109" spans="1:20" ht="1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8">
        <f>SUM(R103:S107)</f>
        <v>0</v>
      </c>
      <c r="S109" s="39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28" t="str">
        <f>IF('2a.  Simple Form Data Entry'!G39="Y","See note 5 below.",'2a.  Simple Form Data Entry'!D43)</f>
        <v>An NPV analysis was not performed because …</v>
      </c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5"/>
    </row>
    <row r="113" spans="1:20" ht="14.4">
      <c r="A113" s="68" t="s">
        <v>112</v>
      </c>
      <c r="B113" s="423" t="s">
        <v>140</v>
      </c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5"/>
    </row>
    <row r="114" spans="1:20" ht="15" customHeight="1">
      <c r="A114" s="69" t="s">
        <v>52</v>
      </c>
      <c r="B114" s="424" t="s">
        <v>115</v>
      </c>
      <c r="C114" s="424"/>
      <c r="D114" s="424"/>
      <c r="E114" s="424"/>
      <c r="F114" s="424"/>
      <c r="G114" s="424"/>
      <c r="H114" s="424"/>
      <c r="I114" s="424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5"/>
    </row>
    <row r="115" spans="1:20" ht="13.8">
      <c r="A115" s="69" t="s">
        <v>113</v>
      </c>
      <c r="B115" s="42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5"/>
    </row>
    <row r="116" spans="1:20" ht="13.5" customHeight="1">
      <c r="A116" s="67" t="s">
        <v>114</v>
      </c>
      <c r="B116" s="41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5"/>
    </row>
    <row r="117" spans="1:20" ht="16.5" customHeight="1">
      <c r="A117" s="67" t="s">
        <v>117</v>
      </c>
      <c r="B117" s="413" t="s">
        <v>111</v>
      </c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5"/>
    </row>
    <row r="118" spans="1:19" ht="14.25" customHeight="1">
      <c r="A118" s="67"/>
      <c r="B118" s="412" t="str">
        <f>'2a.  Simple Form Data Entry'!C174</f>
        <v>- The fee breakdown is:  Two fee dedications $344,600, 6 permanent easements $421,200, 6 temporary construction easements $303,240, grand total is $1,069,040.</v>
      </c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</row>
    <row r="119" spans="1:19" ht="14.25" customHeight="1">
      <c r="A119" s="67"/>
      <c r="B119" s="412" t="str">
        <f>'2a.  Simple Form Data Entry'!C175</f>
        <v>- Easement application fees are 12 easements @ $3,000 each, total $36,000.</v>
      </c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</row>
    <row r="120" spans="1:19" ht="12.75" customHeight="1">
      <c r="A120" s="67"/>
      <c r="B120" s="412" t="str">
        <f>'2a.  Simple Form Data Entry'!C176</f>
        <v>- City of Bellevue and Metro reviewed and accepted City's appraisal of the fair market value of the property rights/easements.</v>
      </c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</row>
    <row r="121" spans="1:19" ht="15" customHeight="1">
      <c r="A121" s="67"/>
      <c r="B121" s="412" t="str">
        <f>'2a.  Simple Form Data Entry'!C177</f>
        <v>- Compensation includes funds for shuttling employees between the bases during the pedestrian and vehicle closure of 124th Ave NE.</v>
      </c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</row>
    <row r="122" spans="1:20" ht="14.4">
      <c r="A122" s="67"/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5"/>
    </row>
    <row r="123" spans="1:19" ht="14.4">
      <c r="A123" s="67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</row>
    <row r="124" spans="1:19" ht="13.8">
      <c r="A124" t="str">
        <f>IF('2a.  Simple Form Data Entry'!C180=""," ","6.")</f>
        <v xml:space="preserve"> </v>
      </c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</row>
    <row r="125" spans="1:19" ht="13.8">
      <c r="A125" s="69"/>
      <c r="B125" s="412"/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</row>
    <row r="126" spans="1:19" ht="13.8">
      <c r="A126" s="69"/>
      <c r="B126" s="412"/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YQKKTEHHRR7V-1353-5489</_dlc_DocId>
    <_dlc_DocIdUrl xmlns="cfc4bdfe-72e7-4bcf-8777-527aa6965755">
      <Url>https://kc1-portal38.sharepoint.com/FMD/Legislation2015/_layouts/15/DocIdRedir.aspx?ID=YQKKTEHHRR7V-1353-5489</Url>
      <Description>YQKKTEHHRR7V-1353-5489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63EE038-96F5-47BE-9D87-9836C158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cfc4bdfe-72e7-4bcf-8777-527aa6965755"/>
    <ds:schemaRef ds:uri="1ff4bbbe-e948-4d8f-bbf3-024ce416f147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516f40b-13c9-483a-b8d0-25e20c0c5f62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2023-05-26T23:17:12Z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aab904f0-989a-46c9-9c00-b598af3aa472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