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Sheet1" sheetId="1" r:id="rId1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<sst xmlns="http://schemas.openxmlformats.org/spreadsheetml/2006/main" count="58" uniqueCount="57">
  <si>
    <t>Fund Name: Department of Development and Environmental Services</t>
  </si>
  <si>
    <t>Fund Number:  000001340</t>
  </si>
  <si>
    <t>Prepared by:  Elaine M Gregory</t>
  </si>
  <si>
    <t>Date Prepared:  10/16/08</t>
  </si>
  <si>
    <t>Category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</si>
  <si>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</si>
  <si>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>2008 Adopted</t>
    </r>
    <r>
      <rPr>
        <b/>
        <vertAlign val="superscript"/>
        <sz val="12"/>
        <rFont val="Times New Roman"/>
        <family val="1"/>
      </rPr>
      <t>2</t>
    </r>
  </si>
  <si>
    <t xml:space="preserve">2008 Revised  </t>
  </si>
  <si>
    <t>2008 Estimated</t>
  </si>
  <si>
    <t>Estimated-Adopted Change</t>
  </si>
  <si>
    <t>Explanation of Change</t>
  </si>
  <si>
    <t xml:space="preserve">Beginning Fund Balance </t>
  </si>
  <si>
    <t>Revenues</t>
  </si>
  <si>
    <t>Fee Receipts</t>
  </si>
  <si>
    <t>Fee Receipts are averaging approximately 60% of forecast, due to slump in housing economy</t>
  </si>
  <si>
    <t>Other Revenue</t>
  </si>
  <si>
    <t>Investment Interest</t>
  </si>
  <si>
    <t xml:space="preserve">Interest Income remains steady as DDES has been able to conserve cash balances.  </t>
  </si>
  <si>
    <t>Operating Contingency</t>
  </si>
  <si>
    <t>Total Revenues</t>
  </si>
  <si>
    <t>Expenditures</t>
  </si>
  <si>
    <t>Salaries and Benefits</t>
  </si>
  <si>
    <t>Decrease due to holding vacancies open.  Mgmt continues to review staffing models</t>
  </si>
  <si>
    <t>Supplies and Contracts</t>
  </si>
  <si>
    <t xml:space="preserve"> </t>
  </si>
  <si>
    <t>Intragovernmental Services</t>
  </si>
  <si>
    <t xml:space="preserve">Capital and Others </t>
  </si>
  <si>
    <t>Encumbrance Carryover</t>
  </si>
  <si>
    <t>Total Expenditures</t>
  </si>
  <si>
    <t>Estimated Underexpenditures</t>
  </si>
  <si>
    <t>Other Fund Transactions</t>
  </si>
  <si>
    <r>
      <t xml:space="preserve">Impaired Investments </t>
    </r>
    <r>
      <rPr>
        <vertAlign val="superscript"/>
        <sz val="12"/>
        <rFont val="Times New Roman"/>
        <family val="1"/>
      </rPr>
      <t>3</t>
    </r>
  </si>
  <si>
    <t>Total Other Fund Transactions</t>
  </si>
  <si>
    <t>Ending Fund Balance</t>
  </si>
  <si>
    <t>Designations and Reserves</t>
  </si>
  <si>
    <t xml:space="preserve">  Reserve for Staff Reduction</t>
  </si>
  <si>
    <t>No changes in reserves of fund balances</t>
  </si>
  <si>
    <t xml:space="preserve">  Reserve for Revenue Shortfall</t>
  </si>
  <si>
    <t xml:space="preserve">  Reserve for Technology Replacements</t>
  </si>
  <si>
    <t xml:space="preserve">  Reserve for Waivers &amp; Unanticipated Costs</t>
  </si>
  <si>
    <t xml:space="preserve">  Reserve for Fee Stabilization</t>
  </si>
  <si>
    <t xml:space="preserve">  Reserve for Encumbrances</t>
  </si>
  <si>
    <t xml:space="preserve">  Designated for DDES</t>
  </si>
  <si>
    <t xml:space="preserve">  Designated for Equipment Replacement</t>
  </si>
  <si>
    <t>Total Designations and Reserves</t>
  </si>
  <si>
    <t>Ending Undesignated Fund Balance</t>
  </si>
  <si>
    <t>Target Fund Balance</t>
  </si>
  <si>
    <t>Financial Plan Notes:</t>
  </si>
  <si>
    <r>
      <t xml:space="preserve">1 </t>
    </r>
    <r>
      <rPr>
        <sz val="10"/>
        <rFont val="Times New Roman"/>
        <family val="1"/>
      </rPr>
      <t xml:space="preserve"> 2007 Actual Expenditures and Revenues based 14th month ARMS.</t>
    </r>
  </si>
  <si>
    <r>
      <t>2</t>
    </r>
    <r>
      <rPr>
        <sz val="10"/>
        <rFont val="Times New Roman"/>
        <family val="1"/>
      </rPr>
      <t xml:space="preserve"> Adopted is taken form 2007 Adopted Budget Book</t>
    </r>
  </si>
  <si>
    <r>
      <t>3</t>
    </r>
    <r>
      <rPr>
        <sz val="10"/>
        <rFont val="Times New Roman"/>
        <family val="1"/>
      </rPr>
      <t xml:space="preserve"> At year end 2007 the county investment pool held investments that became impaired.  This adjustment also reflects an unrealized loss for these impaired investments</t>
    </r>
  </si>
  <si>
    <t>GF Transfers</t>
  </si>
  <si>
    <t>$127,000.,</t>
  </si>
  <si>
    <t xml:space="preserve">GF Transfer will be less due to over appropriation by </t>
  </si>
  <si>
    <r>
      <t>P&amp;L Final Order</t>
    </r>
    <r>
      <rPr>
        <vertAlign val="superscript"/>
        <sz val="12"/>
        <rFont val="Times New Roman"/>
        <family val="1"/>
      </rPr>
      <t>4</t>
    </r>
  </si>
  <si>
    <r>
      <t>4</t>
    </r>
    <r>
      <rPr>
        <sz val="10"/>
        <rFont val="Times New Roman"/>
        <family val="1"/>
      </rPr>
      <t xml:space="preserve"> This transfer was made to fund 000001344 in 2007 to fund the payout for the Tiger Mountain settlement.</t>
    </r>
  </si>
  <si>
    <t>4rd Qtr Supplemental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</si>
</sst>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left"/>
    </xf>
    <xf numFmtId="37" fontId="1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5" xfId="19" applyFont="1" applyFill="1" applyBorder="1" applyAlignment="1">
      <alignment horizontal="center" wrapText="1"/>
      <protection/>
    </xf>
    <xf numFmtId="37" fontId="4" fillId="2" borderId="6" xfId="19" applyFont="1" applyFill="1" applyBorder="1" applyAlignment="1">
      <alignment horizontal="center" wrapText="1"/>
      <protection/>
    </xf>
    <xf numFmtId="37" fontId="4" fillId="2" borderId="7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Border="1" applyAlignment="1">
      <alignment/>
    </xf>
    <xf numFmtId="164" fontId="5" fillId="0" borderId="1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13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9" fillId="0" borderId="13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37" fontId="2" fillId="0" borderId="11" xfId="19" applyFont="1" applyFill="1" applyBorder="1" applyAlignment="1">
      <alignment horizontal="left"/>
      <protection/>
    </xf>
    <xf numFmtId="164" fontId="2" fillId="0" borderId="15" xfId="15" applyNumberFormat="1" applyFont="1" applyBorder="1" applyAlignment="1">
      <alignment/>
    </xf>
    <xf numFmtId="164" fontId="9" fillId="0" borderId="11" xfId="15" applyNumberFormat="1" applyFont="1" applyBorder="1" applyAlignment="1">
      <alignment wrapText="1"/>
    </xf>
    <xf numFmtId="164" fontId="9" fillId="0" borderId="1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164" fontId="2" fillId="0" borderId="12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164" fontId="4" fillId="0" borderId="10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9" fillId="3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>
      <alignment/>
    </xf>
    <xf numFmtId="164" fontId="2" fillId="3" borderId="4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9" fillId="0" borderId="11" xfId="15" applyNumberFormat="1" applyFont="1" applyFill="1" applyBorder="1" applyAlignment="1" quotePrefix="1">
      <alignment/>
    </xf>
    <xf numFmtId="164" fontId="10" fillId="0" borderId="12" xfId="15" applyNumberFormat="1" applyFont="1" applyBorder="1" applyAlignment="1">
      <alignment/>
    </xf>
    <xf numFmtId="164" fontId="2" fillId="0" borderId="11" xfId="15" applyNumberFormat="1" applyFont="1" applyFill="1" applyBorder="1" applyAlignment="1" quotePrefix="1">
      <alignment/>
    </xf>
    <xf numFmtId="164" fontId="10" fillId="0" borderId="11" xfId="15" applyNumberFormat="1" applyFont="1" applyFill="1" applyBorder="1" applyAlignment="1" quotePrefix="1">
      <alignment/>
    </xf>
    <xf numFmtId="164" fontId="2" fillId="0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 quotePrefix="1">
      <alignment/>
    </xf>
    <xf numFmtId="164" fontId="10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10" fillId="0" borderId="11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10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10" fillId="0" borderId="11" xfId="15" applyNumberFormat="1" applyFont="1" applyBorder="1" applyAlignment="1">
      <alignment/>
    </xf>
    <xf numFmtId="37" fontId="4" fillId="0" borderId="16" xfId="19" applyFont="1" applyFill="1" applyBorder="1" applyAlignment="1" quotePrefix="1">
      <alignment horizontal="left"/>
      <protection/>
    </xf>
    <xf numFmtId="164" fontId="2" fillId="0" borderId="2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 horizontal="right"/>
    </xf>
    <xf numFmtId="164" fontId="10" fillId="0" borderId="1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37" fontId="5" fillId="0" borderId="0" xfId="19" applyFont="1" applyAlignment="1">
      <alignment horizontal="left"/>
      <protection/>
    </xf>
    <xf numFmtId="37" fontId="10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10" fillId="0" borderId="0" xfId="0" applyFont="1" applyAlignment="1">
      <alignment/>
    </xf>
    <xf numFmtId="37" fontId="12" fillId="0" borderId="0" xfId="19" applyFont="1" applyBorder="1" applyAlignment="1">
      <alignment horizontal="left"/>
      <protection/>
    </xf>
    <xf numFmtId="0" fontId="10" fillId="0" borderId="0" xfId="0" applyFont="1" applyBorder="1" applyAlignment="1">
      <alignment/>
    </xf>
    <xf numFmtId="37" fontId="5" fillId="0" borderId="0" xfId="19" applyFont="1" applyBorder="1" applyAlignment="1" quotePrefix="1">
      <alignment horizontal="left"/>
      <protection/>
    </xf>
    <xf numFmtId="0" fontId="5" fillId="0" borderId="0" xfId="0" applyFont="1" applyBorder="1" applyAlignment="1" quotePrefix="1">
      <alignment horizontal="left"/>
    </xf>
    <xf numFmtId="0" fontId="12" fillId="0" borderId="0" xfId="0" applyFont="1" applyAlignment="1" quotePrefix="1">
      <alignment/>
    </xf>
    <xf numFmtId="37" fontId="5" fillId="0" borderId="0" xfId="19" applyFont="1" applyBorder="1">
      <alignment/>
      <protection/>
    </xf>
    <xf numFmtId="0" fontId="10" fillId="0" borderId="0" xfId="0" applyFont="1" applyBorder="1" applyAlignment="1">
      <alignment horizontal="center"/>
    </xf>
    <xf numFmtId="37" fontId="4" fillId="0" borderId="0" xfId="19" applyFont="1" applyBorder="1">
      <alignment/>
      <protection/>
    </xf>
    <xf numFmtId="37" fontId="2" fillId="0" borderId="0" xfId="19" applyFont="1" applyBorder="1">
      <alignment/>
      <protection/>
    </xf>
    <xf numFmtId="0" fontId="10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6"/>
  <sheetViews>
    <sheetView tabSelected="1" zoomScale="75" zoomScaleNormal="75" workbookViewId="0" topLeftCell="A1">
      <selection activeCell="A1" sqref="A1:G47"/>
    </sheetView>
  </sheetViews>
  <sheetFormatPr defaultColWidth="9.140625" defaultRowHeight="12.75"/>
  <cols>
    <col min="1" max="1" width="43.7109375" style="109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13.7109375" style="3" customWidth="1"/>
    <col min="7" max="7" width="37.85156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8" t="s">
        <v>0</v>
      </c>
      <c r="B2" s="9"/>
      <c r="C2" s="9"/>
      <c r="D2" s="9"/>
      <c r="E2" s="9"/>
      <c r="F2" s="9"/>
      <c r="G2" s="9"/>
      <c r="H2" s="6"/>
    </row>
    <row r="3" spans="1:20" s="14" customFormat="1" ht="15.75">
      <c r="A3" s="8" t="s">
        <v>1</v>
      </c>
      <c r="B3" s="10"/>
      <c r="C3" s="10"/>
      <c r="D3" s="10"/>
      <c r="E3" s="10"/>
      <c r="F3" s="10"/>
      <c r="G3" s="11" t="s">
        <v>56</v>
      </c>
      <c r="H3" s="10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</row>
    <row r="4" spans="1:20" s="14" customFormat="1" ht="15.75">
      <c r="A4" s="8" t="s">
        <v>2</v>
      </c>
      <c r="B4" s="10"/>
      <c r="C4" s="10"/>
      <c r="D4" s="10"/>
      <c r="E4" s="10"/>
      <c r="F4" s="15"/>
      <c r="G4" s="11" t="s">
        <v>3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8" ht="9" customHeight="1">
      <c r="A5" s="16"/>
      <c r="B5" s="17"/>
      <c r="E5" s="6"/>
      <c r="F5" s="19"/>
      <c r="H5" s="19"/>
    </row>
    <row r="6" spans="1:8" s="28" customFormat="1" ht="33" customHeigh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/>
    </row>
    <row r="7" spans="1:9" s="37" customFormat="1" ht="15.75">
      <c r="A7" s="29" t="s">
        <v>11</v>
      </c>
      <c r="B7" s="30">
        <v>17721963</v>
      </c>
      <c r="C7" s="31">
        <v>14286027</v>
      </c>
      <c r="D7" s="31">
        <f>B30</f>
        <v>25536450</v>
      </c>
      <c r="E7" s="32">
        <f>B30</f>
        <v>25536450</v>
      </c>
      <c r="F7" s="33"/>
      <c r="G7" s="34"/>
      <c r="H7" s="35"/>
      <c r="I7" s="36"/>
    </row>
    <row r="8" spans="1:9" s="46" customFormat="1" ht="15.75">
      <c r="A8" s="38" t="s">
        <v>12</v>
      </c>
      <c r="B8" s="39"/>
      <c r="C8" s="40"/>
      <c r="D8" s="40"/>
      <c r="E8" s="41"/>
      <c r="F8" s="42"/>
      <c r="G8" s="43"/>
      <c r="H8" s="44"/>
      <c r="I8" s="45"/>
    </row>
    <row r="9" spans="1:9" s="46" customFormat="1" ht="23.25">
      <c r="A9" s="47" t="s">
        <v>13</v>
      </c>
      <c r="B9" s="40">
        <v>34592107</v>
      </c>
      <c r="C9" s="40">
        <v>24393004</v>
      </c>
      <c r="D9" s="40">
        <v>24393004</v>
      </c>
      <c r="E9" s="40">
        <f>((3672779.83+11681435.2-1240.35-3504.8-4150)/9)*12</f>
        <v>20460426.506666664</v>
      </c>
      <c r="F9" s="48">
        <f>+E9-C9</f>
        <v>-3932577.493333336</v>
      </c>
      <c r="G9" s="49" t="s">
        <v>14</v>
      </c>
      <c r="H9" s="44"/>
      <c r="I9" s="45"/>
    </row>
    <row r="10" spans="1:9" s="46" customFormat="1" ht="15.75">
      <c r="A10" s="47" t="s">
        <v>15</v>
      </c>
      <c r="B10" s="40">
        <v>1106507</v>
      </c>
      <c r="C10" s="40">
        <v>1224866</v>
      </c>
      <c r="D10" s="40">
        <v>1224866</v>
      </c>
      <c r="E10" s="40">
        <v>1224866</v>
      </c>
      <c r="F10" s="48">
        <f>+E10-C10</f>
        <v>0</v>
      </c>
      <c r="G10" s="50"/>
      <c r="H10" s="44"/>
      <c r="I10" s="45"/>
    </row>
    <row r="11" spans="1:9" s="46" customFormat="1" ht="23.25">
      <c r="A11" s="47" t="s">
        <v>16</v>
      </c>
      <c r="B11" s="40">
        <f>1626119-771881</f>
        <v>854238</v>
      </c>
      <c r="C11" s="40">
        <v>1200000</v>
      </c>
      <c r="D11" s="40">
        <v>1200000</v>
      </c>
      <c r="E11" s="40">
        <f>(962269.1/9)*12</f>
        <v>1283025.4666666666</v>
      </c>
      <c r="F11" s="48">
        <f>+E11-C11</f>
        <v>83025.46666666656</v>
      </c>
      <c r="G11" s="49" t="s">
        <v>17</v>
      </c>
      <c r="H11" s="44"/>
      <c r="I11" s="45"/>
    </row>
    <row r="12" spans="1:9" s="46" customFormat="1" ht="15.75">
      <c r="A12" s="47" t="s">
        <v>18</v>
      </c>
      <c r="B12" s="40"/>
      <c r="C12" s="40">
        <v>970608</v>
      </c>
      <c r="D12" s="40">
        <v>970608</v>
      </c>
      <c r="E12" s="40">
        <v>970608</v>
      </c>
      <c r="F12" s="48"/>
      <c r="G12" s="50"/>
      <c r="H12" s="44"/>
      <c r="I12" s="45"/>
    </row>
    <row r="13" spans="1:9" s="46" customFormat="1" ht="15.75">
      <c r="A13" s="47" t="s">
        <v>51</v>
      </c>
      <c r="B13" s="40">
        <v>3465290</v>
      </c>
      <c r="C13" s="40">
        <v>2541641</v>
      </c>
      <c r="D13" s="40">
        <v>2541641</v>
      </c>
      <c r="E13" s="40">
        <f>2541641-127000</f>
        <v>2414641</v>
      </c>
      <c r="F13" s="48">
        <f>+E13-C13</f>
        <v>-127000</v>
      </c>
      <c r="G13" s="50" t="s">
        <v>53</v>
      </c>
      <c r="H13" s="44"/>
      <c r="I13" s="45"/>
    </row>
    <row r="14" spans="1:9" s="46" customFormat="1" ht="15.75">
      <c r="A14" s="47"/>
      <c r="B14" s="39"/>
      <c r="C14" s="40"/>
      <c r="D14" s="40"/>
      <c r="E14" s="40"/>
      <c r="F14" s="48">
        <f>+E14-C14</f>
        <v>0</v>
      </c>
      <c r="G14" s="50" t="s">
        <v>52</v>
      </c>
      <c r="H14" s="44"/>
      <c r="I14" s="45"/>
    </row>
    <row r="15" spans="1:9" s="46" customFormat="1" ht="15.75">
      <c r="A15" s="47"/>
      <c r="B15" s="39"/>
      <c r="C15" s="40"/>
      <c r="D15" s="40"/>
      <c r="E15" s="40"/>
      <c r="F15" s="48">
        <f>+E15-C15</f>
        <v>0</v>
      </c>
      <c r="G15" s="50"/>
      <c r="H15" s="44"/>
      <c r="I15" s="45"/>
    </row>
    <row r="16" spans="1:9" s="37" customFormat="1" ht="15.75">
      <c r="A16" s="29" t="s">
        <v>19</v>
      </c>
      <c r="B16" s="30">
        <f>SUM(B8:B15)</f>
        <v>40018142</v>
      </c>
      <c r="C16" s="30">
        <f>SUM(C9:C15)</f>
        <v>30330119</v>
      </c>
      <c r="D16" s="30">
        <f>SUM(D9:D15)</f>
        <v>30330119</v>
      </c>
      <c r="E16" s="30">
        <f>SUM(E9:E15)</f>
        <v>26353566.97333333</v>
      </c>
      <c r="F16" s="30">
        <f>SUM(F9:F15)</f>
        <v>-3976552.026666669</v>
      </c>
      <c r="G16" s="51"/>
      <c r="H16" s="35"/>
      <c r="I16" s="36"/>
    </row>
    <row r="17" spans="1:9" s="46" customFormat="1" ht="15.75">
      <c r="A17" s="38" t="s">
        <v>20</v>
      </c>
      <c r="B17" s="39"/>
      <c r="C17" s="40"/>
      <c r="D17" s="40"/>
      <c r="E17" s="52"/>
      <c r="F17" s="48"/>
      <c r="G17" s="53"/>
      <c r="H17" s="44"/>
      <c r="I17" s="45"/>
    </row>
    <row r="18" spans="1:9" s="46" customFormat="1" ht="23.25">
      <c r="A18" s="47" t="s">
        <v>21</v>
      </c>
      <c r="B18" s="39">
        <v>-23041528</v>
      </c>
      <c r="C18" s="40">
        <v>-25037980</v>
      </c>
      <c r="D18" s="40">
        <v>-25037980</v>
      </c>
      <c r="E18" s="40">
        <f>((-12544748.03-4496938.67)/9)*12</f>
        <v>-22722248.93333333</v>
      </c>
      <c r="F18" s="48">
        <f aca="true" t="shared" si="0" ref="F18:F24">+E18-C18</f>
        <v>2315731.06666667</v>
      </c>
      <c r="G18" s="49" t="s">
        <v>22</v>
      </c>
      <c r="H18" s="44"/>
      <c r="I18" s="45"/>
    </row>
    <row r="19" spans="1:9" s="46" customFormat="1" ht="15.75">
      <c r="A19" s="47" t="s">
        <v>23</v>
      </c>
      <c r="B19" s="39">
        <v>-1190657</v>
      </c>
      <c r="C19" s="40">
        <v>-1807246</v>
      </c>
      <c r="D19" s="40">
        <v>-1807246</v>
      </c>
      <c r="E19" s="40">
        <v>-1807246</v>
      </c>
      <c r="F19" s="48">
        <f t="shared" si="0"/>
        <v>0</v>
      </c>
      <c r="G19" s="49" t="s">
        <v>24</v>
      </c>
      <c r="H19" s="44"/>
      <c r="I19" s="45"/>
    </row>
    <row r="20" spans="1:9" s="46" customFormat="1" ht="15.75">
      <c r="A20" s="47" t="s">
        <v>25</v>
      </c>
      <c r="B20" s="39">
        <v>-5197309</v>
      </c>
      <c r="C20" s="40">
        <v>-4082254</v>
      </c>
      <c r="D20" s="40">
        <v>-4082254</v>
      </c>
      <c r="E20" s="40">
        <v>-4082254</v>
      </c>
      <c r="F20" s="48">
        <f t="shared" si="0"/>
        <v>0</v>
      </c>
      <c r="G20" s="49"/>
      <c r="H20" s="44"/>
      <c r="I20" s="45"/>
    </row>
    <row r="21" spans="1:9" s="46" customFormat="1" ht="15.75">
      <c r="A21" s="47" t="s">
        <v>26</v>
      </c>
      <c r="B21" s="39">
        <v>-324731</v>
      </c>
      <c r="C21" s="40">
        <v>-561277</v>
      </c>
      <c r="D21" s="40">
        <v>-561277</v>
      </c>
      <c r="E21" s="40">
        <v>-561277</v>
      </c>
      <c r="F21" s="48">
        <f t="shared" si="0"/>
        <v>0</v>
      </c>
      <c r="G21" s="49"/>
      <c r="H21" s="44"/>
      <c r="I21" s="45"/>
    </row>
    <row r="22" spans="1:9" s="46" customFormat="1" ht="15.75">
      <c r="A22" s="47" t="s">
        <v>18</v>
      </c>
      <c r="B22" s="39"/>
      <c r="C22" s="40">
        <v>-975000</v>
      </c>
      <c r="D22" s="40">
        <v>-975000</v>
      </c>
      <c r="E22" s="40">
        <v>-975000</v>
      </c>
      <c r="F22" s="48">
        <f t="shared" si="0"/>
        <v>0</v>
      </c>
      <c r="G22" s="49"/>
      <c r="H22" s="44"/>
      <c r="I22" s="45"/>
    </row>
    <row r="23" spans="1:9" s="46" customFormat="1" ht="15.75">
      <c r="A23" s="47" t="s">
        <v>27</v>
      </c>
      <c r="B23" s="39"/>
      <c r="C23" s="54"/>
      <c r="D23" s="40"/>
      <c r="E23" s="40"/>
      <c r="F23" s="48">
        <f t="shared" si="0"/>
        <v>0</v>
      </c>
      <c r="G23" s="50"/>
      <c r="H23" s="44"/>
      <c r="I23" s="45"/>
    </row>
    <row r="24" spans="1:9" s="37" customFormat="1" ht="15.75">
      <c r="A24" s="55" t="s">
        <v>28</v>
      </c>
      <c r="B24" s="56">
        <f>SUM(B18:B23)</f>
        <v>-29754225</v>
      </c>
      <c r="C24" s="56">
        <f>SUM(C18:C23)</f>
        <v>-32463757</v>
      </c>
      <c r="D24" s="56">
        <f>SUM(D18:D23)</f>
        <v>-32463757</v>
      </c>
      <c r="E24" s="56">
        <f>SUM(E18:E23)</f>
        <v>-30148025.93333333</v>
      </c>
      <c r="F24" s="57">
        <f t="shared" si="0"/>
        <v>2315731.06666667</v>
      </c>
      <c r="G24" s="58"/>
      <c r="H24" s="35"/>
      <c r="I24" s="36"/>
    </row>
    <row r="25" spans="1:9" s="46" customFormat="1" ht="15.75">
      <c r="A25" s="59" t="s">
        <v>29</v>
      </c>
      <c r="B25" s="60"/>
      <c r="C25" s="61">
        <f>-C24*0.01</f>
        <v>324637.57</v>
      </c>
      <c r="D25" s="61">
        <f>-D24*0.01</f>
        <v>324637.57</v>
      </c>
      <c r="E25" s="62"/>
      <c r="F25" s="63"/>
      <c r="G25" s="64"/>
      <c r="H25" s="44"/>
      <c r="I25" s="45"/>
    </row>
    <row r="26" spans="1:9" s="46" customFormat="1" ht="15.75">
      <c r="A26" s="65" t="s">
        <v>30</v>
      </c>
      <c r="B26" s="66"/>
      <c r="C26" s="39"/>
      <c r="D26" s="39"/>
      <c r="E26" s="39"/>
      <c r="F26" s="52"/>
      <c r="G26" s="67"/>
      <c r="H26" s="44"/>
      <c r="I26" s="45"/>
    </row>
    <row r="27" spans="1:9" s="46" customFormat="1" ht="18.75">
      <c r="A27" s="47" t="s">
        <v>54</v>
      </c>
      <c r="B27" s="68">
        <v>-2449430</v>
      </c>
      <c r="C27" s="39"/>
      <c r="D27" s="39"/>
      <c r="E27" s="39"/>
      <c r="F27" s="52"/>
      <c r="G27" s="67"/>
      <c r="H27" s="44"/>
      <c r="I27" s="45"/>
    </row>
    <row r="28" spans="1:9" s="46" customFormat="1" ht="18.75">
      <c r="A28" s="47" t="s">
        <v>31</v>
      </c>
      <c r="B28" s="66"/>
      <c r="C28" s="39"/>
      <c r="D28" s="39"/>
      <c r="E28" s="40">
        <v>-167415</v>
      </c>
      <c r="F28" s="52"/>
      <c r="G28" s="67"/>
      <c r="H28" s="44"/>
      <c r="I28" s="45"/>
    </row>
    <row r="29" spans="1:9" s="46" customFormat="1" ht="15.75">
      <c r="A29" s="38" t="s">
        <v>32</v>
      </c>
      <c r="B29" s="68">
        <f>SUM(B27:B28)</f>
        <v>-2449430</v>
      </c>
      <c r="C29" s="69">
        <f>SUM(C27:C28)</f>
        <v>0</v>
      </c>
      <c r="D29" s="69">
        <f>SUM(D27:D28)</f>
        <v>0</v>
      </c>
      <c r="E29" s="40">
        <f>SUM(E27:E28)</f>
        <v>-167415</v>
      </c>
      <c r="F29" s="52"/>
      <c r="G29" s="67"/>
      <c r="H29" s="44"/>
      <c r="I29" s="45"/>
    </row>
    <row r="30" spans="1:102" s="74" customFormat="1" ht="15.75">
      <c r="A30" s="29" t="s">
        <v>33</v>
      </c>
      <c r="B30" s="70">
        <f>+B7+B16+B24+B29</f>
        <v>25536450</v>
      </c>
      <c r="C30" s="71">
        <f>+C7+C16+C24+C25</f>
        <v>12477026.57</v>
      </c>
      <c r="D30" s="71">
        <f>+D7+D16+D24+D25</f>
        <v>23727449.57</v>
      </c>
      <c r="E30" s="71">
        <f>+E7+E16+E24+E25</f>
        <v>21741991.04</v>
      </c>
      <c r="F30" s="71">
        <f>+F7+F16+F24+F25</f>
        <v>-1660820.959999999</v>
      </c>
      <c r="G30" s="72"/>
      <c r="H30" s="44"/>
      <c r="I30" s="44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</row>
    <row r="31" spans="1:9" s="46" customFormat="1" ht="15.75">
      <c r="A31" s="65" t="s">
        <v>34</v>
      </c>
      <c r="B31" s="39"/>
      <c r="C31" s="40"/>
      <c r="D31" s="40"/>
      <c r="E31" s="75"/>
      <c r="F31" s="76"/>
      <c r="G31" s="77"/>
      <c r="H31" s="78"/>
      <c r="I31" s="45"/>
    </row>
    <row r="32" spans="1:9" s="46" customFormat="1" ht="15.75">
      <c r="A32" s="47" t="s">
        <v>35</v>
      </c>
      <c r="B32" s="39"/>
      <c r="C32" s="40">
        <v>-456272</v>
      </c>
      <c r="D32" s="40">
        <v>-456272</v>
      </c>
      <c r="E32" s="75">
        <v>-456272</v>
      </c>
      <c r="F32" s="79"/>
      <c r="G32" s="77" t="s">
        <v>36</v>
      </c>
      <c r="H32" s="78"/>
      <c r="I32" s="45"/>
    </row>
    <row r="33" spans="1:9" s="46" customFormat="1" ht="15.75">
      <c r="A33" s="47" t="s">
        <v>37</v>
      </c>
      <c r="B33" s="39"/>
      <c r="C33" s="40">
        <v>-1626200</v>
      </c>
      <c r="D33" s="40">
        <v>-1626200</v>
      </c>
      <c r="E33" s="75">
        <v>-1626200</v>
      </c>
      <c r="F33" s="79"/>
      <c r="G33" s="77"/>
      <c r="H33" s="78"/>
      <c r="I33" s="45"/>
    </row>
    <row r="34" spans="1:9" s="46" customFormat="1" ht="15.75">
      <c r="A34" s="47" t="s">
        <v>38</v>
      </c>
      <c r="B34" s="39"/>
      <c r="C34" s="40">
        <v>-1914595</v>
      </c>
      <c r="D34" s="40">
        <v>-1914595</v>
      </c>
      <c r="E34" s="75">
        <v>-1914595</v>
      </c>
      <c r="F34" s="79"/>
      <c r="G34" s="77"/>
      <c r="H34" s="78"/>
      <c r="I34" s="45"/>
    </row>
    <row r="35" spans="1:9" s="46" customFormat="1" ht="15.75">
      <c r="A35" s="47" t="s">
        <v>39</v>
      </c>
      <c r="B35" s="39"/>
      <c r="C35" s="40">
        <v>-1083338</v>
      </c>
      <c r="D35" s="40">
        <v>-1083338</v>
      </c>
      <c r="E35" s="75">
        <v>-1083338</v>
      </c>
      <c r="F35" s="79"/>
      <c r="G35" s="77"/>
      <c r="H35" s="78"/>
      <c r="I35" s="45"/>
    </row>
    <row r="36" spans="1:9" s="46" customFormat="1" ht="15.75">
      <c r="A36" s="47" t="s">
        <v>40</v>
      </c>
      <c r="B36" s="39"/>
      <c r="C36" s="40">
        <v>-4300000</v>
      </c>
      <c r="D36" s="40">
        <v>-4300000</v>
      </c>
      <c r="E36" s="75">
        <v>-4300000</v>
      </c>
      <c r="F36" s="79"/>
      <c r="G36" s="77"/>
      <c r="H36" s="78"/>
      <c r="I36" s="45"/>
    </row>
    <row r="37" spans="1:9" s="46" customFormat="1" ht="15.75">
      <c r="A37" s="47" t="s">
        <v>41</v>
      </c>
      <c r="B37" s="39">
        <v>-45323</v>
      </c>
      <c r="C37" s="40"/>
      <c r="D37" s="40"/>
      <c r="E37" s="75"/>
      <c r="F37" s="79"/>
      <c r="G37" s="77"/>
      <c r="H37" s="78"/>
      <c r="I37" s="45"/>
    </row>
    <row r="38" spans="1:9" s="46" customFormat="1" ht="15.75">
      <c r="A38" s="47" t="s">
        <v>42</v>
      </c>
      <c r="B38" s="39">
        <v>-2522508</v>
      </c>
      <c r="C38" s="40"/>
      <c r="D38" s="40"/>
      <c r="E38" s="75">
        <f>+C38-D38</f>
        <v>0</v>
      </c>
      <c r="F38" s="79"/>
      <c r="G38" s="77"/>
      <c r="H38" s="78"/>
      <c r="I38" s="45"/>
    </row>
    <row r="39" spans="1:9" s="46" customFormat="1" ht="15.75">
      <c r="A39" s="47" t="s">
        <v>43</v>
      </c>
      <c r="B39" s="39">
        <v>-965241</v>
      </c>
      <c r="C39" s="40"/>
      <c r="D39" s="40"/>
      <c r="E39" s="75"/>
      <c r="F39" s="79"/>
      <c r="G39" s="77"/>
      <c r="H39" s="78"/>
      <c r="I39" s="45"/>
    </row>
    <row r="40" spans="1:9" s="37" customFormat="1" ht="15.75">
      <c r="A40" s="65" t="s">
        <v>44</v>
      </c>
      <c r="B40" s="80">
        <f>SUM(B31:B39)</f>
        <v>-3533072</v>
      </c>
      <c r="C40" s="81">
        <f>SUM(C31:C39)</f>
        <v>-9380405</v>
      </c>
      <c r="D40" s="81">
        <f>SUM(D31:D39)</f>
        <v>-9380405</v>
      </c>
      <c r="E40" s="82">
        <f>SUM(E31:E39)</f>
        <v>-9380405</v>
      </c>
      <c r="F40" s="83"/>
      <c r="G40" s="84"/>
      <c r="H40" s="85"/>
      <c r="I40" s="36"/>
    </row>
    <row r="41" spans="1:9" s="37" customFormat="1" ht="15.75">
      <c r="A41" s="29" t="s">
        <v>45</v>
      </c>
      <c r="B41" s="30">
        <f>+B30+B40</f>
        <v>22003378</v>
      </c>
      <c r="C41" s="31">
        <f>+C30+C40</f>
        <v>3096621.5700000003</v>
      </c>
      <c r="D41" s="31">
        <f>+D30+D40</f>
        <v>14347044.57</v>
      </c>
      <c r="E41" s="31">
        <f>+E30+E40</f>
        <v>12361586.04</v>
      </c>
      <c r="F41" s="33"/>
      <c r="G41" s="86"/>
      <c r="H41" s="35"/>
      <c r="I41" s="36"/>
    </row>
    <row r="42" spans="1:9" s="46" customFormat="1" ht="16.5" thickBot="1">
      <c r="A42" s="87" t="s">
        <v>46</v>
      </c>
      <c r="B42" s="88">
        <f>-B24*0.125</f>
        <v>3719278.125</v>
      </c>
      <c r="C42" s="61">
        <f>-C24*0.125</f>
        <v>4057969.625</v>
      </c>
      <c r="D42" s="61">
        <f>-D24*0.125</f>
        <v>4057969.625</v>
      </c>
      <c r="E42" s="61">
        <f>-E24*0.125</f>
        <v>3768503.241666666</v>
      </c>
      <c r="F42" s="89"/>
      <c r="G42" s="90"/>
      <c r="H42" s="91"/>
      <c r="I42" s="45"/>
    </row>
    <row r="43" spans="1:8" s="95" customFormat="1" ht="13.5" customHeight="1">
      <c r="A43" s="92" t="s">
        <v>47</v>
      </c>
      <c r="B43" s="93"/>
      <c r="C43" s="94"/>
      <c r="D43" s="93"/>
      <c r="E43" s="93"/>
      <c r="G43" s="93"/>
      <c r="H43" s="93"/>
    </row>
    <row r="44" spans="1:8" s="95" customFormat="1" ht="13.5" customHeight="1">
      <c r="A44" s="96" t="s">
        <v>48</v>
      </c>
      <c r="B44" s="97"/>
      <c r="C44" s="98"/>
      <c r="D44" s="97"/>
      <c r="E44" s="93"/>
      <c r="F44" s="93"/>
      <c r="G44" s="97"/>
      <c r="H44" s="97"/>
    </row>
    <row r="45" spans="1:8" s="95" customFormat="1" ht="14.25" customHeight="1">
      <c r="A45" s="96" t="s">
        <v>49</v>
      </c>
      <c r="B45" s="97"/>
      <c r="C45" s="99"/>
      <c r="D45" s="97"/>
      <c r="E45" s="93"/>
      <c r="F45" s="93"/>
      <c r="G45" s="97"/>
      <c r="H45" s="97"/>
    </row>
    <row r="46" spans="1:8" s="95" customFormat="1" ht="15" customHeight="1">
      <c r="A46" s="100" t="s">
        <v>50</v>
      </c>
      <c r="B46" s="93"/>
      <c r="C46" s="101"/>
      <c r="D46" s="93"/>
      <c r="E46" s="93"/>
      <c r="F46" s="93"/>
      <c r="G46" s="102"/>
      <c r="H46" s="97"/>
    </row>
    <row r="47" spans="1:8" s="46" customFormat="1" ht="15" customHeight="1">
      <c r="A47" s="114" t="s">
        <v>55</v>
      </c>
      <c r="B47" s="73"/>
      <c r="C47" s="103"/>
      <c r="D47" s="73"/>
      <c r="E47" s="104"/>
      <c r="F47" s="104"/>
      <c r="G47" s="93"/>
      <c r="H47" s="104"/>
    </row>
    <row r="48" spans="1:8" s="46" customFormat="1" ht="15.75">
      <c r="A48" s="105"/>
      <c r="B48" s="106"/>
      <c r="C48" s="107"/>
      <c r="D48" s="106"/>
      <c r="E48" s="106"/>
      <c r="F48" s="106"/>
      <c r="G48" s="97"/>
      <c r="H48" s="73"/>
    </row>
    <row r="49" spans="1:8" s="46" customFormat="1" ht="15.75">
      <c r="A49" s="108"/>
      <c r="B49" s="106"/>
      <c r="C49" s="107"/>
      <c r="D49" s="106"/>
      <c r="E49" s="106"/>
      <c r="F49" s="106"/>
      <c r="G49" s="97"/>
      <c r="H49" s="73"/>
    </row>
    <row r="50" spans="1:8" s="46" customFormat="1" ht="15.75">
      <c r="A50" s="108"/>
      <c r="B50" s="106"/>
      <c r="C50" s="107"/>
      <c r="D50" s="106"/>
      <c r="E50" s="106"/>
      <c r="F50" s="106"/>
      <c r="G50" s="97"/>
      <c r="H50" s="73"/>
    </row>
    <row r="51" spans="1:8" s="46" customFormat="1" ht="15.75">
      <c r="A51" s="108"/>
      <c r="B51" s="106"/>
      <c r="C51" s="107"/>
      <c r="D51" s="106"/>
      <c r="E51" s="106"/>
      <c r="F51" s="106"/>
      <c r="G51" s="97"/>
      <c r="H51" s="73"/>
    </row>
    <row r="52" spans="1:8" s="46" customFormat="1" ht="15.75">
      <c r="A52" s="108"/>
      <c r="B52" s="106"/>
      <c r="C52" s="107"/>
      <c r="D52" s="106"/>
      <c r="E52" s="106"/>
      <c r="F52" s="106"/>
      <c r="G52" s="97"/>
      <c r="H52" s="73"/>
    </row>
    <row r="53" spans="1:8" s="46" customFormat="1" ht="15.75">
      <c r="A53" s="108"/>
      <c r="B53" s="106"/>
      <c r="C53" s="107"/>
      <c r="D53" s="106"/>
      <c r="E53" s="106"/>
      <c r="F53" s="106"/>
      <c r="G53" s="97"/>
      <c r="H53" s="73"/>
    </row>
    <row r="54" spans="2:8" ht="15">
      <c r="B54" s="110"/>
      <c r="C54" s="111"/>
      <c r="D54" s="110"/>
      <c r="E54" s="110"/>
      <c r="F54" s="110"/>
      <c r="G54" s="112"/>
      <c r="H54" s="113"/>
    </row>
    <row r="55" spans="2:8" ht="15">
      <c r="B55" s="110"/>
      <c r="C55" s="111"/>
      <c r="D55" s="110"/>
      <c r="E55" s="110"/>
      <c r="F55" s="110"/>
      <c r="G55" s="112"/>
      <c r="H55" s="113"/>
    </row>
    <row r="56" spans="2:8" ht="15">
      <c r="B56" s="110"/>
      <c r="C56" s="111"/>
      <c r="D56" s="110"/>
      <c r="E56" s="110"/>
      <c r="F56" s="110"/>
      <c r="G56" s="112"/>
      <c r="H56" s="113"/>
    </row>
    <row r="57" spans="2:8" ht="15">
      <c r="B57" s="110"/>
      <c r="C57" s="111"/>
      <c r="D57" s="110"/>
      <c r="E57" s="110"/>
      <c r="F57" s="110"/>
      <c r="G57" s="112"/>
      <c r="H57" s="113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ht="12.75">
      <c r="G62" s="112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  <row r="144" ht="12.75">
      <c r="G144" s="112"/>
    </row>
    <row r="145" ht="12.75">
      <c r="G145" s="112"/>
    </row>
    <row r="146" ht="12.75">
      <c r="G146" s="112"/>
    </row>
  </sheetData>
  <printOptions/>
  <pageMargins left="0.75" right="0.75" top="0.25" bottom="0.3" header="0.18" footer="0.2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Budget</cp:lastModifiedBy>
  <cp:lastPrinted>2008-11-10T21:43:12Z</cp:lastPrinted>
  <dcterms:created xsi:type="dcterms:W3CDTF">2008-10-29T23:48:01Z</dcterms:created>
  <dcterms:modified xsi:type="dcterms:W3CDTF">2008-11-10T21:43:29Z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