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3650" windowHeight="5370" tabRatio="564" activeTab="0"/>
  </bookViews>
  <sheets>
    <sheet name="Operating Financial Plan" sheetId="2"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'Operating Financial Plan'!$B$1:$I$44</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DO_?XDOFIELD1?">#REF!</definedName>
    <definedName name="XDO_?XDOFIELD10?">#REF!</definedName>
    <definedName name="XDO_?XDOFIELD11?">#REF!</definedName>
    <definedName name="XDO_?XDOFIELD12?">#REF!</definedName>
    <definedName name="XDO_?XDOFIELD13?">#REF!</definedName>
    <definedName name="XDO_?XDOFIELD14?">#REF!</definedName>
    <definedName name="XDO_?XDOFIELD15?">#REF!</definedName>
    <definedName name="XDO_?XDOFIELD16?">#REF!</definedName>
    <definedName name="XDO_?XDOFIELD17?">#REF!</definedName>
    <definedName name="XDO_?XDOFIELD18?">#REF!</definedName>
    <definedName name="XDO_?XDOFIELD19?">#REF!</definedName>
    <definedName name="XDO_?XDOFIELD2?">#REF!</definedName>
    <definedName name="XDO_?XDOFIELD20?">#REF!</definedName>
    <definedName name="XDO_?XDOFIELD21?">#REF!</definedName>
    <definedName name="XDO_?XDOFIELD22?">#REF!</definedName>
    <definedName name="XDO_?XDOFIELD23?">#REF!</definedName>
    <definedName name="XDO_?XDOFIELD24?">#REF!</definedName>
    <definedName name="XDO_?XDOFIELD25?">#REF!</definedName>
    <definedName name="XDO_?XDOFIELD26?">#REF!</definedName>
    <definedName name="XDO_?XDOFIELD27?">#REF!</definedName>
    <definedName name="XDO_?XDOFIELD28?">#REF!</definedName>
    <definedName name="XDO_?XDOFIELD29?">#REF!</definedName>
    <definedName name="XDO_?XDOFIELD3?">#REF!</definedName>
    <definedName name="XDO_?XDOFIELD30?">#REF!</definedName>
    <definedName name="XDO_?XDOFIELD31?">#REF!</definedName>
    <definedName name="XDO_?XDOFIELD32?">#REF!</definedName>
    <definedName name="XDO_?XDOFIELD33?">#REF!</definedName>
    <definedName name="XDO_?XDOFIELD34?">#REF!</definedName>
    <definedName name="XDO_?XDOFIELD35?">#REF!</definedName>
    <definedName name="XDO_?XDOFIELD36?">#REF!</definedName>
    <definedName name="XDO_?XDOFIELD37?">#REF!</definedName>
    <definedName name="XDO_?XDOFIELD38?">#REF!</definedName>
    <definedName name="XDO_?XDOFIELD39?">#REF!</definedName>
    <definedName name="XDO_?XDOFIELD4?">#REF!</definedName>
    <definedName name="XDO_?XDOFIELD40?">#REF!</definedName>
    <definedName name="XDO_?XDOFIELD41?">#REF!</definedName>
    <definedName name="XDO_?XDOFIELD42?">#REF!</definedName>
    <definedName name="XDO_?XDOFIELD43?">#REF!</definedName>
    <definedName name="XDO_?XDOFIELD44?">#REF!</definedName>
    <definedName name="XDO_?XDOFIELD5?">#REF!</definedName>
    <definedName name="XDO_?XDOFIELD6?">#REF!</definedName>
    <definedName name="XDO_?XDOFIELD7?">#REF!</definedName>
    <definedName name="XDO_?XDOFIELD8?">#REF!</definedName>
    <definedName name="XDO_?XDOFIELD9?">#REF!</definedName>
    <definedName name="XDO_GROUP_?XDOG1?">#REF!</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workbook>
</file>

<file path=xl/comments1.xml><?xml version="1.0" encoding="utf-8"?>
<comments xmlns="http://schemas.openxmlformats.org/spreadsheetml/2006/main">
  <authors>
    <author>Rubardt, Aaron</author>
  </authors>
  <commentList>
    <comment ref="C4" authorId="0">
      <text>
        <r>
          <rPr>
            <sz val="9"/>
            <rFont val="Tahoma"/>
            <family val="2"/>
          </rPr>
          <t xml:space="preserve">Change column head to actuals after 2017-2018 books close
</t>
        </r>
      </text>
    </comment>
    <comment ref="D4" authorId="0">
      <text>
        <r>
          <rPr>
            <sz val="9"/>
            <rFont val="Tahoma"/>
            <family val="2"/>
          </rPr>
          <t>Change column head to Adopted after the budget is adopted</t>
        </r>
        <r>
          <rPr>
            <sz val="9"/>
            <rFont val="Tahoma"/>
            <family val="2"/>
          </rPr>
          <t xml:space="preserve">
</t>
        </r>
      </text>
    </comment>
    <comment ref="E4" authorId="0">
      <text>
        <r>
          <rPr>
            <sz val="9"/>
            <rFont val="Tahoma"/>
            <family val="2"/>
          </rPr>
          <t xml:space="preserve">Revenue reflects most current revenue estimates. Expenditures reflects adopted budget plus any supplementals.  This column will be greyed out in the proposed budget.  
</t>
        </r>
      </text>
    </comment>
    <comment ref="F4" authorId="0">
      <text>
        <r>
          <rPr>
            <sz val="9"/>
            <rFont val="Tahoma"/>
            <family val="2"/>
          </rPr>
          <t xml:space="preserve">Reflects actual revenue and expenditures as of a certain point of time.  This column will be greyed out in the proposed budget.
</t>
        </r>
      </text>
    </comment>
    <comment ref="G4" authorId="0">
      <text>
        <r>
          <rPr>
            <sz val="9"/>
            <rFont val="Tahoma"/>
            <family val="2"/>
          </rPr>
          <t xml:space="preserve">Estimated figures are the best estimate for biennium revenue and expenditures based on adopted revenue forecasts, biennial to date collections, and spending patterns. 
</t>
        </r>
      </text>
    </comment>
  </commentList>
</comments>
</file>

<file path=xl/sharedStrings.xml><?xml version="1.0" encoding="utf-8"?>
<sst xmlns="http://schemas.openxmlformats.org/spreadsheetml/2006/main" count="50" uniqueCount="50">
  <si>
    <t>Category</t>
  </si>
  <si>
    <t xml:space="preserve">Beginning Fund Balance </t>
  </si>
  <si>
    <t>Revenues</t>
  </si>
  <si>
    <t>Total Revenues</t>
  </si>
  <si>
    <t xml:space="preserve">Expenditures </t>
  </si>
  <si>
    <t>Total Expenditures</t>
  </si>
  <si>
    <r>
      <t>Estimated Underexpenditures</t>
    </r>
    <r>
      <rPr>
        <b/>
        <vertAlign val="superscript"/>
        <sz val="12"/>
        <rFont val="Calibri"/>
        <family val="2"/>
        <scheme val="minor"/>
      </rPr>
      <t xml:space="preserve"> </t>
    </r>
  </si>
  <si>
    <t>Total Other Fund Transactions</t>
  </si>
  <si>
    <t>Ending Fund Balance</t>
  </si>
  <si>
    <t xml:space="preserve">Cash Flow Reserve(s) </t>
  </si>
  <si>
    <t xml:space="preserve">Rate Stabilization Reserve(s) </t>
  </si>
  <si>
    <t>Total Reserves</t>
  </si>
  <si>
    <t xml:space="preserve">Reserve Shortfall </t>
  </si>
  <si>
    <t>Ending Undesignated Fund Balance</t>
  </si>
  <si>
    <t>Expenditure Reserve (s)</t>
  </si>
  <si>
    <t>BTD Actuals as Percent of Current Budget</t>
  </si>
  <si>
    <t>Estimated as Percent of Current Budget</t>
  </si>
  <si>
    <t>Diff: Estimated to Current Budget</t>
  </si>
  <si>
    <t>Diff: Actuals to Current Budget</t>
  </si>
  <si>
    <t>HIDDEN COLUMNS - for PSB Variance Analysis</t>
  </si>
  <si>
    <t xml:space="preserve">Reserve Notes: </t>
  </si>
  <si>
    <t xml:space="preserve">Financial Plan Notes </t>
  </si>
  <si>
    <t>Reserves</t>
  </si>
  <si>
    <t>Other Fund Transactions</t>
  </si>
  <si>
    <t>2019-2020 Current Budget</t>
  </si>
  <si>
    <t>2019-2020 Estimated</t>
  </si>
  <si>
    <t>2021-2022 Projected</t>
  </si>
  <si>
    <t>2023-2024 Projected</t>
  </si>
  <si>
    <t>Automated Fingerprint Identification System (AFIS) Fund/000001220</t>
  </si>
  <si>
    <t>Wages and Benefits</t>
  </si>
  <si>
    <t>Intragovernmental Services</t>
  </si>
  <si>
    <t>Capital Outlay</t>
  </si>
  <si>
    <t>Intragovernmental Contributions</t>
  </si>
  <si>
    <t>Taxes</t>
  </si>
  <si>
    <t>Misc. Revenue</t>
  </si>
  <si>
    <t>Rainy Day Reserve</t>
  </si>
  <si>
    <t>Supplies and Services</t>
  </si>
  <si>
    <t>City of Seattle</t>
  </si>
  <si>
    <t>AFIS Lab Replacement</t>
  </si>
  <si>
    <t>AFIS Data System Replacement</t>
  </si>
  <si>
    <t>AFIS Admin Staff Move</t>
  </si>
  <si>
    <t xml:space="preserve">Expenditure Notes: City of Seattle inflated as shown in 2019-2024 AFIS Levy Plan. Other expenditure lines inflated per PSB Budget and Financial Planning Assumptions. AFIS Lab Replacement, AFIS Data System Replacement, and AFIS Admin Staff Move expenditure lines refer to operating transfers to existing approved capital projects. </t>
  </si>
  <si>
    <t>2017-2018 Actuals</t>
  </si>
  <si>
    <t>2019-2020 Adopted Budget</t>
  </si>
  <si>
    <t>Revenues Notes: Revenue in 2019-2020 and out years consistent with August 2018 OEFA forecast.</t>
  </si>
  <si>
    <t>Updated by Andrew Bauck on March 12, 2019</t>
  </si>
  <si>
    <t xml:space="preserve">2019-2020 1st Omnibus Financial Plan </t>
  </si>
  <si>
    <t>2017-2018 Actuals from BI Publisher report GL_RPPT_010, retrieved on March 12, 2019.
2019-2020 Adopted Budget ties to PBCS.
2019-2020 Estimated includes the impact of the proposed supplemental appropriation.</t>
  </si>
  <si>
    <t>2019-2020 Biennial-to-Date Actuals</t>
  </si>
  <si>
    <t>Rainy Day Reserve set at 60 days of operating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</si>
</sst>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 numFmtId="175" formatCode="_(* #,##0.000_);_(* \(#,##0.000\);_(* &quot;-&quot;??_);_(@_)"/>
  </numFmts>
  <fonts count="53">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
      <sz val="9"/>
      <name val="Tahoma"/>
      <family val="2"/>
    </font>
    <font>
      <b/>
      <sz val="8"/>
      <name val="Calibri"/>
      <family val="2"/>
    </font>
  </fonts>
  <fills count="5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style="thin"/>
      <right/>
      <top/>
      <bottom/>
    </border>
    <border>
      <left style="thin"/>
      <right style="thin"/>
      <top style="thin"/>
      <bottom/>
    </border>
    <border>
      <left style="thin"/>
      <right/>
      <top/>
      <bottom style="thin"/>
    </border>
    <border>
      <left style="thin"/>
      <right style="thin"/>
      <top/>
      <bottom style="thin"/>
    </border>
    <border>
      <left/>
      <right style="thin"/>
      <top/>
      <bottom/>
    </border>
    <border>
      <left/>
      <right style="thin"/>
      <top style="thin"/>
      <bottom/>
    </border>
    <border>
      <left/>
      <right style="thin"/>
      <top style="thin"/>
      <bottom style="thin"/>
    </border>
    <border>
      <left style="thin"/>
      <right/>
      <top style="thin"/>
      <bottom style="thin"/>
    </border>
    <border>
      <left/>
      <right style="thin"/>
      <top/>
      <bottom style="thin"/>
    </border>
    <border>
      <left/>
      <right/>
      <top/>
      <bottom style="thin"/>
    </border>
    <border>
      <left style="thin"/>
      <right/>
      <top style="thin"/>
      <bottom/>
    </border>
    <border>
      <left/>
      <right/>
      <top style="thin"/>
      <bottom/>
    </border>
  </borders>
  <cellStyleXfs count="5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37" fontId="32" fillId="0" borderId="0">
      <alignment/>
      <protection/>
    </xf>
    <xf numFmtId="0" fontId="1" fillId="0" borderId="0">
      <alignment/>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45"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0" fillId="0" borderId="0">
      <alignment/>
      <protection/>
    </xf>
    <xf numFmtId="0" fontId="47"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4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0" fontId="1" fillId="0" borderId="0" applyNumberFormat="0" applyBorder="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3" fontId="1" fillId="0" borderId="21" applyFont="0" applyFill="0" applyProtection="0">
      <alignment/>
    </xf>
    <xf numFmtId="43" fontId="4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49" fillId="0" borderId="0" applyNumberFormat="0" applyFill="0" applyBorder="0">
      <alignment/>
      <protection locked="0"/>
    </xf>
    <xf numFmtId="0" fontId="49"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0" fontId="33" fillId="51" borderId="17" applyNumberFormat="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42" fontId="16" fillId="0" borderId="22" applyFont="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0" fillId="0" borderId="0">
      <alignment/>
      <protection/>
    </xf>
    <xf numFmtId="43" fontId="50" fillId="0" borderId="0" applyFont="0" applyFill="0" applyBorder="0" applyAlignment="0" applyProtection="0"/>
    <xf numFmtId="0" fontId="0" fillId="0" borderId="0">
      <alignment/>
      <protection/>
    </xf>
  </cellStyleXfs>
  <cellXfs count="110">
    <xf numFmtId="0" fontId="0" fillId="0" borderId="0" xfId="0"/>
    <xf numFmtId="0" fontId="0" fillId="0" borderId="0" xfId="0"/>
    <xf numFmtId="37" fontId="39" fillId="0" borderId="0" xfId="108" applyFont="1" applyFill="1" applyAlignment="1">
      <alignment horizontal="left"/>
      <protection/>
    </xf>
    <xf numFmtId="37" fontId="38" fillId="0" borderId="0" xfId="108" applyFont="1" applyFill="1" applyBorder="1">
      <alignment/>
      <protection/>
    </xf>
    <xf numFmtId="0" fontId="39" fillId="56" borderId="0" xfId="0" applyFont="1" applyFill="1" applyAlignment="1">
      <alignment horizontal="center"/>
    </xf>
    <xf numFmtId="0" fontId="0" fillId="56" borderId="0" xfId="0" applyFill="1"/>
    <xf numFmtId="167" fontId="39" fillId="56" borderId="23" xfId="108" applyNumberFormat="1" applyFont="1" applyFill="1" applyBorder="1" applyAlignment="1">
      <alignment horizontal="right" vertical="center" indent="1"/>
      <protection/>
    </xf>
    <xf numFmtId="167" fontId="38" fillId="56" borderId="24" xfId="88" applyNumberFormat="1" applyFont="1" applyFill="1" applyBorder="1" applyAlignment="1">
      <alignment horizontal="right" vertical="center" indent="1"/>
    </xf>
    <xf numFmtId="167" fontId="38" fillId="56" borderId="19" xfId="88" applyNumberFormat="1" applyFont="1" applyFill="1" applyBorder="1" applyAlignment="1">
      <alignment horizontal="right" vertical="center" indent="1"/>
    </xf>
    <xf numFmtId="167" fontId="39" fillId="56" borderId="25" xfId="88" applyNumberFormat="1" applyFont="1" applyFill="1" applyBorder="1" applyAlignment="1">
      <alignment horizontal="right" vertical="center" indent="1"/>
    </xf>
    <xf numFmtId="167" fontId="39" fillId="56" borderId="26" xfId="88" applyNumberFormat="1" applyFont="1" applyFill="1" applyBorder="1" applyAlignment="1">
      <alignment horizontal="right" vertical="center" indent="1"/>
    </xf>
    <xf numFmtId="167" fontId="39" fillId="56" borderId="19" xfId="108" applyNumberFormat="1" applyFont="1" applyFill="1" applyBorder="1" applyAlignment="1">
      <alignment horizontal="right" vertical="center" indent="1"/>
      <protection/>
    </xf>
    <xf numFmtId="167" fontId="39" fillId="56" borderId="19" xfId="88" applyNumberFormat="1" applyFont="1" applyFill="1" applyBorder="1" applyAlignment="1">
      <alignment horizontal="right" vertical="center" indent="1"/>
    </xf>
    <xf numFmtId="167" fontId="38" fillId="56" borderId="19" xfId="108" applyNumberFormat="1" applyFont="1" applyFill="1" applyBorder="1" applyAlignment="1">
      <alignment horizontal="right" vertical="center" indent="1"/>
      <protection/>
    </xf>
    <xf numFmtId="167" fontId="39" fillId="56" borderId="26" xfId="108" applyNumberFormat="1" applyFont="1" applyFill="1" applyBorder="1" applyAlignment="1">
      <alignment horizontal="right" vertical="center" indent="1"/>
      <protection/>
    </xf>
    <xf numFmtId="167" fontId="39" fillId="56" borderId="26" xfId="18" applyNumberFormat="1" applyFont="1" applyFill="1" applyBorder="1" applyAlignment="1">
      <alignment horizontal="right" vertical="center" indent="1"/>
    </xf>
    <xf numFmtId="167" fontId="39" fillId="56" borderId="20" xfId="18" applyNumberFormat="1" applyFont="1" applyFill="1" applyBorder="1" applyAlignment="1">
      <alignment horizontal="right" vertical="center" indent="1"/>
    </xf>
    <xf numFmtId="167" fontId="39" fillId="56" borderId="20" xfId="88" applyNumberFormat="1" applyFont="1" applyFill="1" applyBorder="1" applyAlignment="1" applyProtection="1">
      <alignment horizontal="right" indent="1"/>
      <protection/>
    </xf>
    <xf numFmtId="167" fontId="38" fillId="56" borderId="23" xfId="108" applyNumberFormat="1" applyFont="1" applyFill="1" applyBorder="1" applyAlignment="1" applyProtection="1">
      <alignment horizontal="right" indent="1"/>
      <protection locked="0"/>
    </xf>
    <xf numFmtId="167" fontId="38" fillId="56" borderId="19" xfId="116" applyNumberFormat="1" applyFont="1" applyFill="1" applyBorder="1" applyAlignment="1" applyProtection="1">
      <alignment horizontal="right" indent="1"/>
      <protection locked="0"/>
    </xf>
    <xf numFmtId="0" fontId="0" fillId="56" borderId="0" xfId="0" applyFill="1" applyProtection="1">
      <protection locked="0"/>
    </xf>
    <xf numFmtId="167" fontId="0" fillId="56" borderId="19" xfId="0" applyNumberFormat="1" applyFill="1" applyBorder="1" applyAlignment="1" applyProtection="1">
      <alignment horizontal="right" indent="1"/>
      <protection locked="0"/>
    </xf>
    <xf numFmtId="9" fontId="0" fillId="56" borderId="27" xfId="15" applyNumberFormat="1" applyFont="1" applyFill="1" applyBorder="1" applyProtection="1">
      <protection locked="0"/>
    </xf>
    <xf numFmtId="167" fontId="38" fillId="56" borderId="19" xfId="88" applyNumberFormat="1" applyFont="1" applyFill="1" applyBorder="1" applyAlignment="1" applyProtection="1">
      <alignment horizontal="right" vertical="center" indent="1"/>
      <protection locked="0"/>
    </xf>
    <xf numFmtId="167" fontId="38" fillId="56" borderId="24" xfId="88" applyNumberFormat="1" applyFont="1" applyFill="1" applyBorder="1" applyAlignment="1" applyProtection="1">
      <alignment horizontal="right" vertical="center" indent="1"/>
      <protection locked="0"/>
    </xf>
    <xf numFmtId="167" fontId="0" fillId="56" borderId="24" xfId="0" applyNumberFormat="1" applyFill="1" applyBorder="1" applyAlignment="1" applyProtection="1">
      <alignment horizontal="right" indent="1"/>
      <protection locked="0"/>
    </xf>
    <xf numFmtId="9" fontId="0" fillId="56" borderId="24" xfId="0" applyNumberFormat="1" applyFill="1" applyBorder="1" applyProtection="1">
      <protection locked="0"/>
    </xf>
    <xf numFmtId="9" fontId="0" fillId="56" borderId="19" xfId="15" applyNumberFormat="1" applyFont="1" applyFill="1" applyBorder="1" applyProtection="1">
      <protection locked="0"/>
    </xf>
    <xf numFmtId="167" fontId="39" fillId="56" borderId="19" xfId="108" applyNumberFormat="1" applyFont="1" applyFill="1" applyBorder="1" applyAlignment="1" applyProtection="1">
      <alignment horizontal="right" vertical="center" indent="1"/>
      <protection locked="0"/>
    </xf>
    <xf numFmtId="167" fontId="38" fillId="56" borderId="19" xfId="108" applyNumberFormat="1" applyFont="1" applyFill="1" applyBorder="1" applyAlignment="1" applyProtection="1">
      <alignment horizontal="right" indent="1"/>
      <protection locked="0"/>
    </xf>
    <xf numFmtId="167" fontId="38" fillId="56" borderId="27" xfId="88" applyNumberFormat="1" applyFont="1" applyFill="1" applyBorder="1" applyAlignment="1" applyProtection="1">
      <alignment horizontal="right" vertical="center" indent="1"/>
      <protection locked="0"/>
    </xf>
    <xf numFmtId="167" fontId="38" fillId="56" borderId="19" xfId="18" applyNumberFormat="1" applyFont="1" applyFill="1" applyBorder="1" applyAlignment="1" applyProtection="1">
      <alignment horizontal="right" vertical="center" indent="1"/>
      <protection locked="0"/>
    </xf>
    <xf numFmtId="37" fontId="39" fillId="56" borderId="20" xfId="108" applyFont="1" applyFill="1" applyBorder="1" applyAlignment="1" applyProtection="1">
      <alignment horizontal="left"/>
      <protection locked="0"/>
    </xf>
    <xf numFmtId="37" fontId="39" fillId="56" borderId="19" xfId="108" applyFont="1" applyFill="1" applyBorder="1" applyAlignment="1" applyProtection="1">
      <alignment horizontal="left" vertical="center"/>
      <protection locked="0"/>
    </xf>
    <xf numFmtId="37" fontId="38" fillId="56" borderId="19" xfId="108" applyFont="1" applyFill="1" applyBorder="1" applyAlignment="1" applyProtection="1">
      <alignment horizontal="left"/>
      <protection locked="0"/>
    </xf>
    <xf numFmtId="37" fontId="39" fillId="56" borderId="26" xfId="108" applyFont="1" applyFill="1" applyBorder="1" applyAlignment="1" applyProtection="1">
      <alignment horizontal="left" vertical="center"/>
      <protection locked="0"/>
    </xf>
    <xf numFmtId="37" fontId="39" fillId="56" borderId="20" xfId="108" applyFont="1" applyFill="1" applyBorder="1" applyAlignment="1" applyProtection="1">
      <alignment horizontal="left" vertical="center"/>
      <protection locked="0"/>
    </xf>
    <xf numFmtId="37" fontId="38" fillId="56" borderId="23" xfId="108" applyFont="1" applyFill="1" applyBorder="1" applyAlignment="1" applyProtection="1" quotePrefix="1">
      <alignment horizontal="left" vertical="center"/>
      <protection locked="0"/>
    </xf>
    <xf numFmtId="37" fontId="38" fillId="56" borderId="19" xfId="108" applyFont="1" applyFill="1" applyBorder="1" applyAlignment="1" applyProtection="1">
      <alignment horizontal="left" vertical="center"/>
      <protection locked="0"/>
    </xf>
    <xf numFmtId="167" fontId="39" fillId="56" borderId="20" xfId="88" applyNumberFormat="1" applyFont="1" applyFill="1" applyBorder="1" applyAlignment="1" applyProtection="1">
      <alignment horizontal="right" indent="1"/>
      <protection locked="0"/>
    </xf>
    <xf numFmtId="167" fontId="39" fillId="56" borderId="20" xfId="108" applyNumberFormat="1" applyFont="1" applyFill="1" applyBorder="1" applyAlignment="1" applyProtection="1">
      <alignment horizontal="right" vertical="center" indent="1"/>
      <protection locked="0"/>
    </xf>
    <xf numFmtId="167" fontId="38" fillId="56" borderId="20" xfId="18" applyNumberFormat="1" applyFont="1" applyFill="1" applyBorder="1" applyAlignment="1" applyProtection="1">
      <alignment horizontal="right" vertical="center" indent="1"/>
      <protection locked="0"/>
    </xf>
    <xf numFmtId="167" fontId="0" fillId="56" borderId="20" xfId="0" applyNumberFormat="1" applyFill="1" applyBorder="1" applyAlignment="1" applyProtection="1">
      <alignment horizontal="right" indent="1"/>
      <protection locked="0"/>
    </xf>
    <xf numFmtId="9" fontId="0" fillId="56" borderId="20" xfId="15" applyNumberFormat="1" applyFont="1" applyFill="1" applyBorder="1" applyProtection="1">
      <protection locked="0"/>
    </xf>
    <xf numFmtId="0" fontId="0" fillId="0" borderId="0" xfId="0" applyProtection="1">
      <protection locked="0"/>
    </xf>
    <xf numFmtId="0" fontId="0" fillId="0" borderId="0" xfId="0" applyFill="1" applyProtection="1">
      <protection locked="0"/>
    </xf>
    <xf numFmtId="9" fontId="0" fillId="56" borderId="28" xfId="15" applyNumberFormat="1" applyFont="1" applyFill="1" applyBorder="1" applyProtection="1">
      <protection locked="0"/>
    </xf>
    <xf numFmtId="174" fontId="0" fillId="0" borderId="0" xfId="15" applyNumberFormat="1" applyFont="1" applyProtection="1">
      <protection locked="0"/>
    </xf>
    <xf numFmtId="0" fontId="0" fillId="56" borderId="28" xfId="0" applyFill="1" applyBorder="1" applyProtection="1">
      <protection locked="0"/>
    </xf>
    <xf numFmtId="0" fontId="0" fillId="0" borderId="0" xfId="0" applyFont="1" applyFill="1" applyProtection="1">
      <protection locked="0"/>
    </xf>
    <xf numFmtId="0" fontId="0" fillId="0" borderId="0" xfId="0" applyFont="1" applyProtection="1">
      <protection locked="0"/>
    </xf>
    <xf numFmtId="9" fontId="0" fillId="56" borderId="26" xfId="15" applyNumberFormat="1" applyFont="1" applyFill="1" applyBorder="1" applyProtection="1">
      <protection locked="0"/>
    </xf>
    <xf numFmtId="167" fontId="0" fillId="56" borderId="26" xfId="0" applyNumberFormat="1" applyFill="1" applyBorder="1" applyAlignment="1" applyProtection="1">
      <alignment horizontal="right" indent="1"/>
      <protection locked="0"/>
    </xf>
    <xf numFmtId="9" fontId="0" fillId="56" borderId="27" xfId="0" applyNumberFormat="1" applyFill="1" applyBorder="1" applyProtection="1">
      <protection locked="0"/>
    </xf>
    <xf numFmtId="9" fontId="0" fillId="56" borderId="29" xfId="15" applyNumberFormat="1" applyFont="1" applyFill="1" applyBorder="1" applyProtection="1">
      <protection locked="0"/>
    </xf>
    <xf numFmtId="37" fontId="39" fillId="0" borderId="0" xfId="108" applyFont="1" applyFill="1" applyAlignment="1" applyProtection="1">
      <alignment horizontal="left"/>
      <protection locked="0"/>
    </xf>
    <xf numFmtId="167" fontId="38" fillId="56" borderId="20" xfId="88" applyNumberFormat="1" applyFont="1" applyFill="1" applyBorder="1" applyAlignment="1" applyProtection="1" quotePrefix="1">
      <alignment horizontal="right" vertical="center" indent="1"/>
      <protection/>
    </xf>
    <xf numFmtId="0" fontId="17" fillId="0" borderId="0" xfId="0" applyFont="1" applyProtection="1">
      <protection/>
    </xf>
    <xf numFmtId="0" fontId="41" fillId="0" borderId="0" xfId="0" applyFont="1" applyProtection="1">
      <protection/>
    </xf>
    <xf numFmtId="167" fontId="39" fillId="0" borderId="20" xfId="88" applyNumberFormat="1" applyFont="1" applyFill="1" applyBorder="1" applyAlignment="1" applyProtection="1">
      <alignment horizontal="right" indent="1"/>
      <protection/>
    </xf>
    <xf numFmtId="167" fontId="38" fillId="0" borderId="24" xfId="88" applyNumberFormat="1" applyFont="1" applyFill="1" applyBorder="1" applyAlignment="1">
      <alignment horizontal="right" vertical="center" indent="1"/>
    </xf>
    <xf numFmtId="167" fontId="38" fillId="0" borderId="19" xfId="88" applyNumberFormat="1" applyFont="1" applyFill="1" applyBorder="1" applyAlignment="1" applyProtection="1">
      <alignment horizontal="right" vertical="center" indent="1"/>
      <protection locked="0"/>
    </xf>
    <xf numFmtId="167" fontId="39" fillId="0" borderId="26" xfId="88" applyNumberFormat="1" applyFont="1" applyFill="1" applyBorder="1" applyAlignment="1">
      <alignment horizontal="right" vertical="center" indent="1"/>
    </xf>
    <xf numFmtId="167" fontId="38" fillId="0" borderId="20" xfId="18" applyNumberFormat="1" applyFont="1" applyFill="1" applyBorder="1" applyAlignment="1" applyProtection="1">
      <alignment horizontal="right" vertical="center" indent="1"/>
      <protection locked="0"/>
    </xf>
    <xf numFmtId="167" fontId="38" fillId="0" borderId="23" xfId="108" applyNumberFormat="1" applyFont="1" applyFill="1" applyBorder="1" applyAlignment="1" applyProtection="1">
      <alignment horizontal="right" indent="1"/>
      <protection locked="0"/>
    </xf>
    <xf numFmtId="167" fontId="38" fillId="0" borderId="20" xfId="88" applyNumberFormat="1" applyFont="1" applyFill="1" applyBorder="1" applyAlignment="1" applyProtection="1" quotePrefix="1">
      <alignment horizontal="right" vertical="center" indent="1"/>
      <protection/>
    </xf>
    <xf numFmtId="167" fontId="38" fillId="0" borderId="19" xfId="88" applyNumberFormat="1" applyFont="1" applyFill="1" applyBorder="1" applyAlignment="1">
      <alignment horizontal="right" vertical="center" indent="1"/>
    </xf>
    <xf numFmtId="167" fontId="38" fillId="0" borderId="27" xfId="88" applyNumberFormat="1" applyFont="1" applyFill="1" applyBorder="1" applyAlignment="1" applyProtection="1">
      <alignment horizontal="right" vertical="center" indent="1"/>
      <protection locked="0"/>
    </xf>
    <xf numFmtId="167" fontId="38" fillId="0" borderId="19" xfId="18" applyNumberFormat="1" applyFont="1" applyFill="1" applyBorder="1" applyAlignment="1" applyProtection="1">
      <alignment horizontal="right" vertical="center" indent="1"/>
      <protection locked="0"/>
    </xf>
    <xf numFmtId="167" fontId="39" fillId="0" borderId="19" xfId="88" applyNumberFormat="1" applyFont="1" applyFill="1" applyBorder="1" applyAlignment="1">
      <alignment horizontal="right" vertical="center" indent="1"/>
    </xf>
    <xf numFmtId="167" fontId="39" fillId="0" borderId="26" xfId="18" applyNumberFormat="1" applyFont="1" applyFill="1" applyBorder="1" applyAlignment="1">
      <alignment horizontal="right" vertical="center" indent="1"/>
    </xf>
    <xf numFmtId="167" fontId="39" fillId="0" borderId="20" xfId="18" applyNumberFormat="1" applyFont="1" applyFill="1" applyBorder="1" applyAlignment="1">
      <alignment horizontal="right" vertical="center" indent="1"/>
    </xf>
    <xf numFmtId="0" fontId="17" fillId="0" borderId="0" xfId="0" applyFont="1"/>
    <xf numFmtId="175" fontId="0" fillId="0" borderId="0" xfId="0" applyNumberFormat="1" applyFont="1" applyFill="1" applyProtection="1">
      <protection locked="0"/>
    </xf>
    <xf numFmtId="167" fontId="39" fillId="57" borderId="20" xfId="88" applyNumberFormat="1" applyFont="1" applyFill="1" applyBorder="1" applyAlignment="1" applyProtection="1">
      <alignment horizontal="right" indent="1"/>
      <protection/>
    </xf>
    <xf numFmtId="167" fontId="38" fillId="57" borderId="24" xfId="88" applyNumberFormat="1" applyFont="1" applyFill="1" applyBorder="1" applyAlignment="1">
      <alignment horizontal="right" vertical="center" indent="1"/>
    </xf>
    <xf numFmtId="167" fontId="38" fillId="57" borderId="19" xfId="116" applyNumberFormat="1" applyFont="1" applyFill="1" applyBorder="1" applyAlignment="1" applyProtection="1">
      <alignment horizontal="right" indent="1"/>
      <protection locked="0"/>
    </xf>
    <xf numFmtId="167" fontId="38" fillId="57" borderId="19" xfId="88" applyNumberFormat="1" applyFont="1" applyFill="1" applyBorder="1" applyAlignment="1" applyProtection="1">
      <alignment horizontal="right" vertical="center" indent="1"/>
      <protection locked="0"/>
    </xf>
    <xf numFmtId="167" fontId="39" fillId="57" borderId="25" xfId="88" applyNumberFormat="1" applyFont="1" applyFill="1" applyBorder="1" applyAlignment="1">
      <alignment horizontal="right" vertical="center" indent="1"/>
    </xf>
    <xf numFmtId="167" fontId="38" fillId="57" borderId="24" xfId="88" applyNumberFormat="1" applyFont="1" applyFill="1" applyBorder="1" applyAlignment="1" applyProtection="1">
      <alignment horizontal="right" vertical="center" indent="1"/>
      <protection locked="0"/>
    </xf>
    <xf numFmtId="167" fontId="39" fillId="57" borderId="26" xfId="88" applyNumberFormat="1" applyFont="1" applyFill="1" applyBorder="1" applyAlignment="1">
      <alignment horizontal="right" vertical="center" indent="1"/>
    </xf>
    <xf numFmtId="167" fontId="39" fillId="57" borderId="20" xfId="108" applyNumberFormat="1" applyFont="1" applyFill="1" applyBorder="1" applyAlignment="1" applyProtection="1">
      <alignment horizontal="right" vertical="center" indent="1"/>
      <protection locked="0"/>
    </xf>
    <xf numFmtId="167" fontId="38" fillId="57" borderId="20" xfId="18" applyNumberFormat="1" applyFont="1" applyFill="1" applyBorder="1" applyAlignment="1" applyProtection="1">
      <alignment horizontal="right" vertical="center" indent="1"/>
      <protection locked="0"/>
    </xf>
    <xf numFmtId="167" fontId="38" fillId="57" borderId="23" xfId="108" applyNumberFormat="1" applyFont="1" applyFill="1" applyBorder="1" applyAlignment="1" applyProtection="1">
      <alignment horizontal="right" indent="1"/>
      <protection locked="0"/>
    </xf>
    <xf numFmtId="167" fontId="38" fillId="57" borderId="20" xfId="88" applyNumberFormat="1" applyFont="1" applyFill="1" applyBorder="1" applyAlignment="1" applyProtection="1" quotePrefix="1">
      <alignment horizontal="right" vertical="center" indent="1"/>
      <protection/>
    </xf>
    <xf numFmtId="167" fontId="38" fillId="57" borderId="19" xfId="88" applyNumberFormat="1" applyFont="1" applyFill="1" applyBorder="1" applyAlignment="1">
      <alignment horizontal="right" vertical="center" indent="1"/>
    </xf>
    <xf numFmtId="167" fontId="38" fillId="57" borderId="27" xfId="88" applyNumberFormat="1" applyFont="1" applyFill="1" applyBorder="1" applyAlignment="1" applyProtection="1">
      <alignment horizontal="right" vertical="center" indent="1"/>
      <protection locked="0"/>
    </xf>
    <xf numFmtId="167" fontId="38" fillId="57" borderId="19" xfId="18" applyNumberFormat="1" applyFont="1" applyFill="1" applyBorder="1" applyAlignment="1" applyProtection="1">
      <alignment horizontal="right" vertical="center" indent="1"/>
      <protection locked="0"/>
    </xf>
    <xf numFmtId="167" fontId="39" fillId="57" borderId="19" xfId="88" applyNumberFormat="1" applyFont="1" applyFill="1" applyBorder="1" applyAlignment="1">
      <alignment horizontal="right" vertical="center" indent="1"/>
    </xf>
    <xf numFmtId="167" fontId="39" fillId="57" borderId="26" xfId="18" applyNumberFormat="1" applyFont="1" applyFill="1" applyBorder="1" applyAlignment="1">
      <alignment horizontal="right" vertical="center" indent="1"/>
    </xf>
    <xf numFmtId="167" fontId="39" fillId="57" borderId="20" xfId="18" applyNumberFormat="1" applyFont="1" applyFill="1" applyBorder="1" applyAlignment="1">
      <alignment horizontal="right" vertical="center" indent="1"/>
    </xf>
    <xf numFmtId="37" fontId="39" fillId="56" borderId="20" xfId="108" applyFont="1" applyFill="1" applyBorder="1" applyAlignment="1" applyProtection="1">
      <alignment horizontal="left" vertical="top" wrapText="1"/>
      <protection/>
    </xf>
    <xf numFmtId="37" fontId="39" fillId="56" borderId="30" xfId="108" applyFont="1" applyFill="1" applyBorder="1" applyAlignment="1">
      <alignment horizontal="center" vertical="top" wrapText="1"/>
      <protection/>
    </xf>
    <xf numFmtId="37" fontId="39" fillId="56" borderId="20" xfId="108" applyFont="1" applyFill="1" applyBorder="1" applyAlignment="1">
      <alignment horizontal="center" vertical="top" wrapText="1"/>
      <protection/>
    </xf>
    <xf numFmtId="37" fontId="39" fillId="57" borderId="20" xfId="108" applyFont="1" applyFill="1" applyBorder="1" applyAlignment="1">
      <alignment horizontal="center" vertical="top" wrapText="1"/>
      <protection/>
    </xf>
    <xf numFmtId="37" fontId="39" fillId="0" borderId="20" xfId="108" applyFont="1" applyFill="1" applyBorder="1" applyAlignment="1">
      <alignment horizontal="center" vertical="top" wrapText="1"/>
      <protection/>
    </xf>
    <xf numFmtId="0" fontId="0" fillId="56" borderId="0" xfId="0" applyFill="1" applyAlignment="1">
      <alignment vertical="top"/>
    </xf>
    <xf numFmtId="37" fontId="39" fillId="56" borderId="26" xfId="108" applyFont="1" applyFill="1" applyBorder="1" applyAlignment="1" applyProtection="1">
      <alignment horizontal="center" vertical="top" wrapText="1"/>
      <protection locked="0"/>
    </xf>
    <xf numFmtId="37" fontId="39" fillId="56" borderId="31" xfId="108" applyFont="1" applyFill="1" applyBorder="1" applyAlignment="1" applyProtection="1">
      <alignment horizontal="center" vertical="top" wrapText="1"/>
      <protection locked="0"/>
    </xf>
    <xf numFmtId="0" fontId="0" fillId="56" borderId="0" xfId="0" applyFill="1" applyAlignment="1" applyProtection="1">
      <alignment vertical="top"/>
      <protection locked="0"/>
    </xf>
    <xf numFmtId="37" fontId="39" fillId="56" borderId="19" xfId="108" applyFont="1" applyFill="1" applyBorder="1" applyAlignment="1" applyProtection="1">
      <alignment horizontal="center" vertical="top" wrapText="1"/>
      <protection locked="0"/>
    </xf>
    <xf numFmtId="0" fontId="0" fillId="0" borderId="0" xfId="0" applyAlignment="1" applyProtection="1">
      <alignment vertical="top"/>
      <protection locked="0"/>
    </xf>
    <xf numFmtId="0" fontId="39" fillId="56" borderId="0" xfId="582" applyFont="1" applyFill="1" applyAlignment="1" applyProtection="1">
      <alignment horizontal="center"/>
      <protection locked="0"/>
    </xf>
    <xf numFmtId="0" fontId="39" fillId="56" borderId="0" xfId="0" applyFont="1" applyFill="1" applyAlignment="1" applyProtection="1">
      <alignment horizontal="center"/>
      <protection locked="0"/>
    </xf>
    <xf numFmtId="0" fontId="16" fillId="0" borderId="32" xfId="0" applyFont="1" applyFill="1" applyBorder="1" applyAlignment="1" applyProtection="1">
      <alignment horizontal="center"/>
      <protection locked="0"/>
    </xf>
    <xf numFmtId="0" fontId="16" fillId="57" borderId="33" xfId="0" applyFont="1" applyFill="1" applyBorder="1" applyAlignment="1" applyProtection="1">
      <alignment horizontal="center"/>
      <protection locked="0"/>
    </xf>
    <xf numFmtId="0" fontId="16" fillId="57" borderId="34" xfId="0" applyFont="1" applyFill="1" applyBorder="1" applyAlignment="1" applyProtection="1">
      <alignment horizontal="center"/>
      <protection locked="0"/>
    </xf>
    <xf numFmtId="0" fontId="16" fillId="57" borderId="28" xfId="0" applyFont="1" applyFill="1" applyBorder="1" applyAlignment="1" applyProtection="1">
      <alignment horizontal="center"/>
      <protection locked="0"/>
    </xf>
    <xf numFmtId="0" fontId="41" fillId="0" borderId="0" xfId="0" applyFont="1" applyFill="1" applyAlignment="1" applyProtection="1">
      <alignment horizontal="left" vertical="top" wrapText="1"/>
      <protection locked="0"/>
    </xf>
    <xf numFmtId="37" fontId="41" fillId="0" borderId="0" xfId="108" applyFont="1" applyFill="1" applyAlignment="1" applyProtection="1">
      <alignment wrapText="1"/>
      <protection locked="0"/>
    </xf>
  </cellXfs>
  <cellStyles count="569">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_AIRPLAN.XLS_0640 ParksOperating 2011PSQ Fin Plan" xfId="116"/>
    <cellStyle name="Normal 6" xfId="117"/>
    <cellStyle name="Account" xfId="118"/>
    <cellStyle name="Account 10" xfId="119"/>
    <cellStyle name="Account 11" xfId="120"/>
    <cellStyle name="Account 12" xfId="121"/>
    <cellStyle name="Account 13" xfId="122"/>
    <cellStyle name="Account 14" xfId="123"/>
    <cellStyle name="Account 15" xfId="124"/>
    <cellStyle name="Account 2" xfId="125"/>
    <cellStyle name="Account 3" xfId="126"/>
    <cellStyle name="Account 4" xfId="127"/>
    <cellStyle name="Account 5" xfId="128"/>
    <cellStyle name="Account 6" xfId="129"/>
    <cellStyle name="Account 7" xfId="130"/>
    <cellStyle name="Account 8" xfId="131"/>
    <cellStyle name="Account 9" xfId="132"/>
    <cellStyle name="Comma 2 2" xfId="133"/>
    <cellStyle name="Comma 2 2 2" xfId="134"/>
    <cellStyle name="Comma 2 2 2 2" xfId="135"/>
    <cellStyle name="Comma 2 3" xfId="136"/>
    <cellStyle name="Comma 2 3 2" xfId="137"/>
    <cellStyle name="Comma 3 2" xfId="138"/>
    <cellStyle name="Comma 3 2 2" xfId="139"/>
    <cellStyle name="Comma 4" xfId="140"/>
    <cellStyle name="Comma 4 2" xfId="141"/>
    <cellStyle name="Comma 5" xfId="142"/>
    <cellStyle name="Comma 5 2" xfId="143"/>
    <cellStyle name="Comma 6" xfId="144"/>
    <cellStyle name="Comma 6 2" xfId="145"/>
    <cellStyle name="Comma 6 3" xfId="146"/>
    <cellStyle name="Currency 2 2" xfId="147"/>
    <cellStyle name="Currency 2 2 2" xfId="148"/>
    <cellStyle name="Currency 2 3" xfId="149"/>
    <cellStyle name="Currency 2 4" xfId="150"/>
    <cellStyle name="Currency 2 5" xfId="151"/>
    <cellStyle name="Currency 3 2" xfId="152"/>
    <cellStyle name="Currency 3 3" xfId="153"/>
    <cellStyle name="Currency 5" xfId="154"/>
    <cellStyle name="Currency 5 2" xfId="155"/>
    <cellStyle name="Fund 10" xfId="156"/>
    <cellStyle name="Fund 11" xfId="157"/>
    <cellStyle name="Fund 12" xfId="158"/>
    <cellStyle name="Fund 13" xfId="159"/>
    <cellStyle name="Fund 14" xfId="160"/>
    <cellStyle name="Fund 15" xfId="161"/>
    <cellStyle name="Fund 2" xfId="162"/>
    <cellStyle name="Fund 3" xfId="163"/>
    <cellStyle name="Fund 4" xfId="164"/>
    <cellStyle name="Fund 5" xfId="165"/>
    <cellStyle name="Fund 6" xfId="166"/>
    <cellStyle name="Fund 7" xfId="167"/>
    <cellStyle name="Fund 8" xfId="168"/>
    <cellStyle name="Fund 9" xfId="169"/>
    <cellStyle name="Normal 10" xfId="170"/>
    <cellStyle name="Normal 12" xfId="171"/>
    <cellStyle name="Normal 15" xfId="172"/>
    <cellStyle name="Normal 2 10" xfId="173"/>
    <cellStyle name="Normal 2 11" xfId="174"/>
    <cellStyle name="Normal 2 12" xfId="175"/>
    <cellStyle name="Normal 2 13" xfId="176"/>
    <cellStyle name="Normal 2 14" xfId="177"/>
    <cellStyle name="Normal 2 15" xfId="178"/>
    <cellStyle name="Normal 2 16" xfId="179"/>
    <cellStyle name="Normal 2 2" xfId="180"/>
    <cellStyle name="Normal 2 2 10" xfId="181"/>
    <cellStyle name="Normal 2 2 11" xfId="182"/>
    <cellStyle name="Normal 2 2 12" xfId="183"/>
    <cellStyle name="Normal 2 2 13" xfId="184"/>
    <cellStyle name="Normal 2 2 14" xfId="185"/>
    <cellStyle name="Normal 2 2 15" xfId="186"/>
    <cellStyle name="Normal 2 2 16" xfId="187"/>
    <cellStyle name="Normal 2 2 17" xfId="188"/>
    <cellStyle name="Normal 2 2 2" xfId="189"/>
    <cellStyle name="Normal 2 2 3" xfId="190"/>
    <cellStyle name="Normal 2 2 4" xfId="191"/>
    <cellStyle name="Normal 2 2 5" xfId="192"/>
    <cellStyle name="Normal 2 2 6" xfId="193"/>
    <cellStyle name="Normal 2 2 7" xfId="194"/>
    <cellStyle name="Normal 2 2 8" xfId="195"/>
    <cellStyle name="Normal 2 2 9" xfId="196"/>
    <cellStyle name="Normal 2 3" xfId="197"/>
    <cellStyle name="Normal 2 4" xfId="198"/>
    <cellStyle name="Normal 2 5" xfId="199"/>
    <cellStyle name="Normal 2 6" xfId="200"/>
    <cellStyle name="Normal 2 7" xfId="201"/>
    <cellStyle name="Normal 2 8" xfId="202"/>
    <cellStyle name="Normal 2 9" xfId="203"/>
    <cellStyle name="Normal 3 2" xfId="204"/>
    <cellStyle name="Normal 3 2 2" xfId="205"/>
    <cellStyle name="Normal 3 2 2 2" xfId="206"/>
    <cellStyle name="Normal 3 2 2 2 2" xfId="207"/>
    <cellStyle name="Normal 3 2 2 3" xfId="208"/>
    <cellStyle name="Normal 3 2 2 4" xfId="209"/>
    <cellStyle name="Normal 3 2 3" xfId="210"/>
    <cellStyle name="Normal 3 2 3 2" xfId="211"/>
    <cellStyle name="Normal 3 2 4" xfId="212"/>
    <cellStyle name="Normal 3 2 5" xfId="213"/>
    <cellStyle name="Normal 3 3" xfId="214"/>
    <cellStyle name="Normal 3 3 2" xfId="215"/>
    <cellStyle name="Normal 3 3 3" xfId="216"/>
    <cellStyle name="Normal 3 4" xfId="217"/>
    <cellStyle name="Normal 3 4 2" xfId="218"/>
    <cellStyle name="Normal 3 4 2 2" xfId="219"/>
    <cellStyle name="Normal 3 4 3" xfId="220"/>
    <cellStyle name="Normal 3 5" xfId="221"/>
    <cellStyle name="Normal 3 5 2" xfId="222"/>
    <cellStyle name="Normal 3 6" xfId="223"/>
    <cellStyle name="Normal 3 7" xfId="224"/>
    <cellStyle name="Normal 4 2" xfId="225"/>
    <cellStyle name="Normal 4 2 2" xfId="226"/>
    <cellStyle name="Normal 4 3" xfId="227"/>
    <cellStyle name="Normal 5" xfId="228"/>
    <cellStyle name="Normal 5 2" xfId="229"/>
    <cellStyle name="Normal 5 2 2" xfId="230"/>
    <cellStyle name="Normal 5 2 2 2" xfId="231"/>
    <cellStyle name="Normal 5 2 3" xfId="232"/>
    <cellStyle name="Normal 5 2 4" xfId="233"/>
    <cellStyle name="Normal 5 3" xfId="234"/>
    <cellStyle name="Normal 5 3 2" xfId="235"/>
    <cellStyle name="Normal 5 4" xfId="236"/>
    <cellStyle name="Normal 5 5" xfId="237"/>
    <cellStyle name="Normal 5 6" xfId="238"/>
    <cellStyle name="Normal 5 7" xfId="239"/>
    <cellStyle name="Normal 6 2" xfId="240"/>
    <cellStyle name="Normal 6 3" xfId="241"/>
    <cellStyle name="Normal 7" xfId="242"/>
    <cellStyle name="Normal 8" xfId="243"/>
    <cellStyle name="Normal 9" xfId="244"/>
    <cellStyle name="Note 2 2" xfId="245"/>
    <cellStyle name="Note 2 2 2" xfId="246"/>
    <cellStyle name="Org" xfId="247"/>
    <cellStyle name="Org 10" xfId="248"/>
    <cellStyle name="Org 11" xfId="249"/>
    <cellStyle name="Org 12" xfId="250"/>
    <cellStyle name="Org 13" xfId="251"/>
    <cellStyle name="Org 14" xfId="252"/>
    <cellStyle name="Org 15" xfId="253"/>
    <cellStyle name="Org 2" xfId="254"/>
    <cellStyle name="Org 3" xfId="255"/>
    <cellStyle name="Org 4" xfId="256"/>
    <cellStyle name="Org 5" xfId="257"/>
    <cellStyle name="Org 6" xfId="258"/>
    <cellStyle name="Org 7" xfId="259"/>
    <cellStyle name="Org 8" xfId="260"/>
    <cellStyle name="Org 9" xfId="261"/>
    <cellStyle name="Percent 2" xfId="262"/>
    <cellStyle name="Percent 2 10" xfId="263"/>
    <cellStyle name="Percent 2 11" xfId="264"/>
    <cellStyle name="Percent 2 12" xfId="265"/>
    <cellStyle name="Percent 2 13" xfId="266"/>
    <cellStyle name="Percent 2 14" xfId="267"/>
    <cellStyle name="Percent 2 15" xfId="268"/>
    <cellStyle name="Percent 2 2" xfId="269"/>
    <cellStyle name="Percent 2 3" xfId="270"/>
    <cellStyle name="Percent 2 4" xfId="271"/>
    <cellStyle name="Percent 2 5" xfId="272"/>
    <cellStyle name="Percent 2 6" xfId="273"/>
    <cellStyle name="Percent 2 7" xfId="274"/>
    <cellStyle name="Percent 2 8" xfId="275"/>
    <cellStyle name="Percent 2 9" xfId="276"/>
    <cellStyle name="Percent 3" xfId="277"/>
    <cellStyle name="Percent 3 2" xfId="278"/>
    <cellStyle name="Percent 4" xfId="279"/>
    <cellStyle name="Project" xfId="280"/>
    <cellStyle name="Project 10" xfId="281"/>
    <cellStyle name="Project 11" xfId="282"/>
    <cellStyle name="Project 12" xfId="283"/>
    <cellStyle name="Project 13" xfId="284"/>
    <cellStyle name="Project 14" xfId="285"/>
    <cellStyle name="Project 15" xfId="286"/>
    <cellStyle name="Project 2" xfId="287"/>
    <cellStyle name="Project 3" xfId="288"/>
    <cellStyle name="Project 4" xfId="289"/>
    <cellStyle name="Project 5" xfId="290"/>
    <cellStyle name="Project 6" xfId="291"/>
    <cellStyle name="Project 7" xfId="292"/>
    <cellStyle name="Project 8" xfId="293"/>
    <cellStyle name="Project 9" xfId="294"/>
    <cellStyle name="t" xfId="295"/>
    <cellStyle name="task" xfId="296"/>
    <cellStyle name="task 10" xfId="297"/>
    <cellStyle name="task 11" xfId="298"/>
    <cellStyle name="task 12" xfId="299"/>
    <cellStyle name="task 13" xfId="300"/>
    <cellStyle name="task 14" xfId="301"/>
    <cellStyle name="task 15" xfId="302"/>
    <cellStyle name="task 2" xfId="303"/>
    <cellStyle name="task 3" xfId="304"/>
    <cellStyle name="task 4" xfId="305"/>
    <cellStyle name="task 5" xfId="306"/>
    <cellStyle name="task 6" xfId="307"/>
    <cellStyle name="task 7" xfId="308"/>
    <cellStyle name="task 8" xfId="309"/>
    <cellStyle name="task 9" xfId="310"/>
    <cellStyle name="Total 3" xfId="311"/>
    <cellStyle name="Comma 5 3" xfId="312"/>
    <cellStyle name="Comma 6 4" xfId="313"/>
    <cellStyle name="Currency 3 4" xfId="314"/>
    <cellStyle name="Normal 4 2 3" xfId="315"/>
    <cellStyle name="Normal 5 8" xfId="316"/>
    <cellStyle name="Normal 9 2" xfId="317"/>
    <cellStyle name="Note 2 2 3" xfId="318"/>
    <cellStyle name="Normal 2 3 2" xfId="319"/>
    <cellStyle name="20% - Accent1 2 2" xfId="320"/>
    <cellStyle name="20% - Accent2 2 2" xfId="321"/>
    <cellStyle name="20% - Accent3 2 2" xfId="322"/>
    <cellStyle name="20% - Accent4 2 2" xfId="323"/>
    <cellStyle name="20% - Accent6 2 2" xfId="324"/>
    <cellStyle name="40% - Accent1 2 2" xfId="325"/>
    <cellStyle name="40% - Accent3 2 2" xfId="326"/>
    <cellStyle name="40% - Accent4 2 2" xfId="327"/>
    <cellStyle name="40% - Accent5 2 2" xfId="328"/>
    <cellStyle name="40% - Accent6 2 2" xfId="329"/>
    <cellStyle name="60% - Accent1 2 2" xfId="330"/>
    <cellStyle name="60% - Accent2 2 2" xfId="331"/>
    <cellStyle name="60% - Accent3 2 2" xfId="332"/>
    <cellStyle name="60% - Accent4 2 2" xfId="333"/>
    <cellStyle name="60% - Accent5 2 2" xfId="334"/>
    <cellStyle name="60% - Accent6 2 2" xfId="335"/>
    <cellStyle name="60% Accent1" xfId="336"/>
    <cellStyle name="Accent1 2 2" xfId="337"/>
    <cellStyle name="Accent2 2 2" xfId="338"/>
    <cellStyle name="Accent3 2 2" xfId="339"/>
    <cellStyle name="Accent4 2 2" xfId="340"/>
    <cellStyle name="Accent6 2 2" xfId="341"/>
    <cellStyle name="Account 10 2" xfId="342"/>
    <cellStyle name="Account 10 2 2" xfId="343"/>
    <cellStyle name="Account 10 3" xfId="344"/>
    <cellStyle name="Account 11 2" xfId="345"/>
    <cellStyle name="Account 11 2 2" xfId="346"/>
    <cellStyle name="Account 11 3" xfId="347"/>
    <cellStyle name="Account 12 2" xfId="348"/>
    <cellStyle name="Account 12 2 2" xfId="349"/>
    <cellStyle name="Account 12 3" xfId="350"/>
    <cellStyle name="Account 13 2" xfId="351"/>
    <cellStyle name="Account 13 2 2" xfId="352"/>
    <cellStyle name="Account 13 3" xfId="353"/>
    <cellStyle name="Account 14 2" xfId="354"/>
    <cellStyle name="Account 14 2 2" xfId="355"/>
    <cellStyle name="Account 14 3" xfId="356"/>
    <cellStyle name="Account 15 2" xfId="357"/>
    <cellStyle name="Account 15 2 2" xfId="358"/>
    <cellStyle name="Account 15 3" xfId="359"/>
    <cellStyle name="Account 2 2" xfId="360"/>
    <cellStyle name="Account 2 2 2" xfId="361"/>
    <cellStyle name="Account 2 3" xfId="362"/>
    <cellStyle name="Account 3 2" xfId="363"/>
    <cellStyle name="Account 3 2 2" xfId="364"/>
    <cellStyle name="Account 3 3" xfId="365"/>
    <cellStyle name="Account 4 2" xfId="366"/>
    <cellStyle name="Account 4 2 2" xfId="367"/>
    <cellStyle name="Account 4 3" xfId="368"/>
    <cellStyle name="Account 5 2" xfId="369"/>
    <cellStyle name="Account 5 2 2" xfId="370"/>
    <cellStyle name="Account 5 3" xfId="371"/>
    <cellStyle name="Account 6 2" xfId="372"/>
    <cellStyle name="Account 6 2 2" xfId="373"/>
    <cellStyle name="Account 6 3" xfId="374"/>
    <cellStyle name="Account 7 2" xfId="375"/>
    <cellStyle name="Account 7 2 2" xfId="376"/>
    <cellStyle name="Account 7 3" xfId="377"/>
    <cellStyle name="Account 8 2" xfId="378"/>
    <cellStyle name="Account 8 2 2" xfId="379"/>
    <cellStyle name="Account 8 3" xfId="380"/>
    <cellStyle name="Account 9 2" xfId="381"/>
    <cellStyle name="Account 9 2 2" xfId="382"/>
    <cellStyle name="Account 9 3" xfId="383"/>
    <cellStyle name="Bad 2 2" xfId="384"/>
    <cellStyle name="Calculation 2 2" xfId="385"/>
    <cellStyle name="Comma 7" xfId="386"/>
    <cellStyle name="Comma 7 2" xfId="387"/>
    <cellStyle name="Currency 2 6" xfId="388"/>
    <cellStyle name="Currency 6" xfId="389"/>
    <cellStyle name="Currency 6 2" xfId="390"/>
    <cellStyle name="Fund 10 2" xfId="391"/>
    <cellStyle name="Fund 10 2 2" xfId="392"/>
    <cellStyle name="Fund 10 3" xfId="393"/>
    <cellStyle name="Fund 11 2" xfId="394"/>
    <cellStyle name="Fund 11 2 2" xfId="395"/>
    <cellStyle name="Fund 11 3" xfId="396"/>
    <cellStyle name="Fund 12 2" xfId="397"/>
    <cellStyle name="Fund 12 2 2" xfId="398"/>
    <cellStyle name="Fund 12 3" xfId="399"/>
    <cellStyle name="Fund 13 2" xfId="400"/>
    <cellStyle name="Fund 13 2 2" xfId="401"/>
    <cellStyle name="Fund 13 3" xfId="402"/>
    <cellStyle name="Fund 14 2" xfId="403"/>
    <cellStyle name="Fund 14 2 2" xfId="404"/>
    <cellStyle name="Fund 14 3" xfId="405"/>
    <cellStyle name="Fund 15 2" xfId="406"/>
    <cellStyle name="Fund 15 2 2" xfId="407"/>
    <cellStyle name="Fund 15 3" xfId="408"/>
    <cellStyle name="Fund 2 2" xfId="409"/>
    <cellStyle name="Fund 2 2 2" xfId="410"/>
    <cellStyle name="Fund 2 3" xfId="411"/>
    <cellStyle name="Fund 3 2" xfId="412"/>
    <cellStyle name="Fund 3 2 2" xfId="413"/>
    <cellStyle name="Fund 3 3" xfId="414"/>
    <cellStyle name="Fund 4 2" xfId="415"/>
    <cellStyle name="Fund 4 2 2" xfId="416"/>
    <cellStyle name="Fund 4 3" xfId="417"/>
    <cellStyle name="Fund 5 2" xfId="418"/>
    <cellStyle name="Fund 5 2 2" xfId="419"/>
    <cellStyle name="Fund 5 3" xfId="420"/>
    <cellStyle name="Fund 6 2" xfId="421"/>
    <cellStyle name="Fund 6 2 2" xfId="422"/>
    <cellStyle name="Fund 6 3" xfId="423"/>
    <cellStyle name="Fund 7 2" xfId="424"/>
    <cellStyle name="Fund 7 2 2" xfId="425"/>
    <cellStyle name="Fund 7 3" xfId="426"/>
    <cellStyle name="Fund 8 2" xfId="427"/>
    <cellStyle name="Fund 8 2 2" xfId="428"/>
    <cellStyle name="Fund 8 3" xfId="429"/>
    <cellStyle name="Fund 9 2" xfId="430"/>
    <cellStyle name="Fund 9 2 2" xfId="431"/>
    <cellStyle name="Fund 9 3" xfId="432"/>
    <cellStyle name="Good 2 2" xfId="433"/>
    <cellStyle name="Heading 1 2 2" xfId="434"/>
    <cellStyle name="Heading 2 2 2" xfId="435"/>
    <cellStyle name="Heading 3 2 2" xfId="436"/>
    <cellStyle name="Heading 4 2 2" xfId="437"/>
    <cellStyle name="Hyperlink 2" xfId="438"/>
    <cellStyle name="Hyperlink 3" xfId="439"/>
    <cellStyle name="Input 2 2" xfId="440"/>
    <cellStyle name="Linked Cell 2 2" xfId="441"/>
    <cellStyle name="Neutral 2 2" xfId="442"/>
    <cellStyle name="Normal 11" xfId="443"/>
    <cellStyle name="Normal 11 2" xfId="444"/>
    <cellStyle name="Normal 4 4" xfId="445"/>
    <cellStyle name="Normal 5 2 5" xfId="446"/>
    <cellStyle name="Normal 5 9" xfId="447"/>
    <cellStyle name="Normal 9 3" xfId="448"/>
    <cellStyle name="Normal 9 4" xfId="449"/>
    <cellStyle name="Org 10 2" xfId="450"/>
    <cellStyle name="Org 10 2 2" xfId="451"/>
    <cellStyle name="Org 10 3" xfId="452"/>
    <cellStyle name="Org 11 2" xfId="453"/>
    <cellStyle name="Org 11 2 2" xfId="454"/>
    <cellStyle name="Org 11 3" xfId="455"/>
    <cellStyle name="Org 12 2" xfId="456"/>
    <cellStyle name="Org 12 2 2" xfId="457"/>
    <cellStyle name="Org 12 3" xfId="458"/>
    <cellStyle name="Org 13 2" xfId="459"/>
    <cellStyle name="Org 13 2 2" xfId="460"/>
    <cellStyle name="Org 13 3" xfId="461"/>
    <cellStyle name="Org 14 2" xfId="462"/>
    <cellStyle name="Org 14 2 2" xfId="463"/>
    <cellStyle name="Org 14 3" xfId="464"/>
    <cellStyle name="Org 15 2" xfId="465"/>
    <cellStyle name="Org 15 2 2" xfId="466"/>
    <cellStyle name="Org 15 3" xfId="467"/>
    <cellStyle name="Org 2 2" xfId="468"/>
    <cellStyle name="Org 2 2 2" xfId="469"/>
    <cellStyle name="Org 2 3" xfId="470"/>
    <cellStyle name="Org 3 2" xfId="471"/>
    <cellStyle name="Org 3 2 2" xfId="472"/>
    <cellStyle name="Org 3 3" xfId="473"/>
    <cellStyle name="Org 4 2" xfId="474"/>
    <cellStyle name="Org 4 2 2" xfId="475"/>
    <cellStyle name="Org 4 3" xfId="476"/>
    <cellStyle name="Org 5 2" xfId="477"/>
    <cellStyle name="Org 5 2 2" xfId="478"/>
    <cellStyle name="Org 5 3" xfId="479"/>
    <cellStyle name="Org 6 2" xfId="480"/>
    <cellStyle name="Org 6 2 2" xfId="481"/>
    <cellStyle name="Org 6 3" xfId="482"/>
    <cellStyle name="Org 7 2" xfId="483"/>
    <cellStyle name="Org 7 2 2" xfId="484"/>
    <cellStyle name="Org 7 3" xfId="485"/>
    <cellStyle name="Org 8 2" xfId="486"/>
    <cellStyle name="Org 8 2 2" xfId="487"/>
    <cellStyle name="Org 8 3" xfId="488"/>
    <cellStyle name="Org 9 2" xfId="489"/>
    <cellStyle name="Org 9 2 2" xfId="490"/>
    <cellStyle name="Org 9 3" xfId="491"/>
    <cellStyle name="Output 2 2" xfId="492"/>
    <cellStyle name="Project 10 2" xfId="493"/>
    <cellStyle name="Project 10 2 2" xfId="494"/>
    <cellStyle name="Project 10 3" xfId="495"/>
    <cellStyle name="Project 11 2" xfId="496"/>
    <cellStyle name="Project 11 2 2" xfId="497"/>
    <cellStyle name="Project 11 3" xfId="498"/>
    <cellStyle name="Project 12 2" xfId="499"/>
    <cellStyle name="Project 12 2 2" xfId="500"/>
    <cellStyle name="Project 12 3" xfId="501"/>
    <cellStyle name="Project 13 2" xfId="502"/>
    <cellStyle name="Project 13 2 2" xfId="503"/>
    <cellStyle name="Project 13 3" xfId="504"/>
    <cellStyle name="Project 14 2" xfId="505"/>
    <cellStyle name="Project 14 2 2" xfId="506"/>
    <cellStyle name="Project 14 3" xfId="507"/>
    <cellStyle name="Project 15 2" xfId="508"/>
    <cellStyle name="Project 15 2 2" xfId="509"/>
    <cellStyle name="Project 15 3" xfId="510"/>
    <cellStyle name="Project 2 2" xfId="511"/>
    <cellStyle name="Project 2 2 2" xfId="512"/>
    <cellStyle name="Project 2 3" xfId="513"/>
    <cellStyle name="Project 3 2" xfId="514"/>
    <cellStyle name="Project 3 2 2" xfId="515"/>
    <cellStyle name="Project 3 3" xfId="516"/>
    <cellStyle name="Project 4 2" xfId="517"/>
    <cellStyle name="Project 4 2 2" xfId="518"/>
    <cellStyle name="Project 4 3" xfId="519"/>
    <cellStyle name="Project 5 2" xfId="520"/>
    <cellStyle name="Project 5 2 2" xfId="521"/>
    <cellStyle name="Project 5 3" xfId="522"/>
    <cellStyle name="Project 6 2" xfId="523"/>
    <cellStyle name="Project 6 2 2" xfId="524"/>
    <cellStyle name="Project 6 3" xfId="525"/>
    <cellStyle name="Project 7 2" xfId="526"/>
    <cellStyle name="Project 7 2 2" xfId="527"/>
    <cellStyle name="Project 7 3" xfId="528"/>
    <cellStyle name="Project 8 2" xfId="529"/>
    <cellStyle name="Project 8 2 2" xfId="530"/>
    <cellStyle name="Project 8 3" xfId="531"/>
    <cellStyle name="Project 9 2" xfId="532"/>
    <cellStyle name="Project 9 2 2" xfId="533"/>
    <cellStyle name="Project 9 3" xfId="534"/>
    <cellStyle name="Subtotal" xfId="535"/>
    <cellStyle name="task 10 2" xfId="536"/>
    <cellStyle name="task 10 2 2" xfId="537"/>
    <cellStyle name="task 10 3" xfId="538"/>
    <cellStyle name="task 11 2" xfId="539"/>
    <cellStyle name="task 11 2 2" xfId="540"/>
    <cellStyle name="task 11 3" xfId="541"/>
    <cellStyle name="task 12 2" xfId="542"/>
    <cellStyle name="task 12 2 2" xfId="543"/>
    <cellStyle name="task 12 3" xfId="544"/>
    <cellStyle name="task 13 2" xfId="545"/>
    <cellStyle name="task 13 2 2" xfId="546"/>
    <cellStyle name="task 13 3" xfId="547"/>
    <cellStyle name="task 14 2" xfId="548"/>
    <cellStyle name="task 14 2 2" xfId="549"/>
    <cellStyle name="task 14 3" xfId="550"/>
    <cellStyle name="task 15 2" xfId="551"/>
    <cellStyle name="task 15 2 2" xfId="552"/>
    <cellStyle name="task 15 3" xfId="553"/>
    <cellStyle name="task 2 2" xfId="554"/>
    <cellStyle name="task 2 2 2" xfId="555"/>
    <cellStyle name="task 2 3" xfId="556"/>
    <cellStyle name="task 3 2" xfId="557"/>
    <cellStyle name="task 3 2 2" xfId="558"/>
    <cellStyle name="task 3 3" xfId="559"/>
    <cellStyle name="task 4 2" xfId="560"/>
    <cellStyle name="task 4 2 2" xfId="561"/>
    <cellStyle name="task 4 3" xfId="562"/>
    <cellStyle name="task 5 2" xfId="563"/>
    <cellStyle name="task 5 2 2" xfId="564"/>
    <cellStyle name="task 5 3" xfId="565"/>
    <cellStyle name="task 6 2" xfId="566"/>
    <cellStyle name="task 6 2 2" xfId="567"/>
    <cellStyle name="task 6 3" xfId="568"/>
    <cellStyle name="task 7 2" xfId="569"/>
    <cellStyle name="task 7 2 2" xfId="570"/>
    <cellStyle name="task 7 3" xfId="571"/>
    <cellStyle name="task 8 2" xfId="572"/>
    <cellStyle name="task 8 2 2" xfId="573"/>
    <cellStyle name="task 8 3" xfId="574"/>
    <cellStyle name="task 9 2" xfId="575"/>
    <cellStyle name="task 9 2 2" xfId="576"/>
    <cellStyle name="task 9 3" xfId="577"/>
    <cellStyle name="Title 2 2" xfId="578"/>
    <cellStyle name="Total 2 2" xfId="579"/>
    <cellStyle name="Normal 13" xfId="580"/>
    <cellStyle name="Comma 8" xfId="581"/>
    <cellStyle name="Normal 23" xfId="5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52"/>
  <sheetViews>
    <sheetView showGridLines="0" tabSelected="1" workbookViewId="0" topLeftCell="A1">
      <selection activeCell="R19" sqref="R19"/>
    </sheetView>
  </sheetViews>
  <sheetFormatPr defaultColWidth="9.140625" defaultRowHeight="15" outlineLevelCol="1"/>
  <cols>
    <col min="1" max="1" width="0.71875" style="1" customWidth="1"/>
    <col min="2" max="2" width="38.00390625" style="1" customWidth="1"/>
    <col min="3" max="3" width="15.8515625" style="1" customWidth="1"/>
    <col min="4" max="4" width="14.7109375" style="1" customWidth="1"/>
    <col min="5" max="6" width="14.7109375" style="1" hidden="1" customWidth="1" outlineLevel="1"/>
    <col min="7" max="7" width="14.7109375" style="1" customWidth="1" collapsed="1"/>
    <col min="8" max="8" width="14.7109375" style="1" customWidth="1"/>
    <col min="9" max="9" width="16.57421875" style="1" customWidth="1"/>
    <col min="10" max="10" width="2.28125" style="1" customWidth="1"/>
    <col min="11" max="12" width="15.7109375" style="1" hidden="1" customWidth="1" outlineLevel="1"/>
    <col min="13" max="13" width="1.7109375" style="1" hidden="1" customWidth="1" outlineLevel="1"/>
    <col min="14" max="15" width="15.7109375" style="1" hidden="1" customWidth="1" outlineLevel="1"/>
    <col min="16" max="16" width="9.140625" style="1" customWidth="1" collapsed="1"/>
    <col min="17" max="16384" width="9.140625" style="1" customWidth="1"/>
  </cols>
  <sheetData>
    <row r="1" spans="2:15" s="44" customFormat="1" ht="15.75">
      <c r="B1" s="102" t="s">
        <v>46</v>
      </c>
      <c r="C1" s="102"/>
      <c r="D1" s="102"/>
      <c r="E1" s="102"/>
      <c r="F1" s="102"/>
      <c r="G1" s="102"/>
      <c r="H1" s="102"/>
      <c r="I1" s="102"/>
      <c r="J1" s="102"/>
      <c r="K1" s="20"/>
      <c r="L1" s="20"/>
      <c r="M1" s="20"/>
      <c r="N1" s="20"/>
      <c r="O1" s="20"/>
    </row>
    <row r="2" spans="2:19" s="44" customFormat="1" ht="15.75">
      <c r="B2" s="103" t="s">
        <v>28</v>
      </c>
      <c r="C2" s="103"/>
      <c r="D2" s="103"/>
      <c r="E2" s="103"/>
      <c r="F2" s="103"/>
      <c r="G2" s="103"/>
      <c r="H2" s="103"/>
      <c r="I2" s="103"/>
      <c r="J2" s="5"/>
      <c r="K2" s="104"/>
      <c r="L2" s="104"/>
      <c r="M2" s="104"/>
      <c r="N2" s="104"/>
      <c r="O2" s="104"/>
      <c r="P2" s="45"/>
      <c r="Q2" s="45"/>
      <c r="R2" s="45"/>
      <c r="S2" s="45"/>
    </row>
    <row r="3" spans="2:19" s="44" customFormat="1" ht="15.75">
      <c r="B3" s="4"/>
      <c r="C3" s="4"/>
      <c r="D3" s="4"/>
      <c r="E3" s="4"/>
      <c r="F3" s="4"/>
      <c r="G3" s="4"/>
      <c r="H3" s="4"/>
      <c r="I3" s="4"/>
      <c r="J3" s="5"/>
      <c r="K3" s="105" t="s">
        <v>19</v>
      </c>
      <c r="L3" s="106"/>
      <c r="M3" s="106"/>
      <c r="N3" s="106"/>
      <c r="O3" s="107"/>
      <c r="P3" s="45"/>
      <c r="Q3" s="45"/>
      <c r="R3" s="45"/>
      <c r="S3" s="45"/>
    </row>
    <row r="4" spans="2:15" s="101" customFormat="1" ht="63">
      <c r="B4" s="91" t="s">
        <v>0</v>
      </c>
      <c r="C4" s="92" t="s">
        <v>42</v>
      </c>
      <c r="D4" s="93" t="s">
        <v>43</v>
      </c>
      <c r="E4" s="94" t="s">
        <v>24</v>
      </c>
      <c r="F4" s="94" t="s">
        <v>48</v>
      </c>
      <c r="G4" s="95" t="s">
        <v>25</v>
      </c>
      <c r="H4" s="93" t="s">
        <v>26</v>
      </c>
      <c r="I4" s="93" t="s">
        <v>27</v>
      </c>
      <c r="J4" s="96"/>
      <c r="K4" s="97" t="s">
        <v>18</v>
      </c>
      <c r="L4" s="98" t="s">
        <v>15</v>
      </c>
      <c r="M4" s="99"/>
      <c r="N4" s="97" t="s">
        <v>17</v>
      </c>
      <c r="O4" s="100" t="s">
        <v>16</v>
      </c>
    </row>
    <row r="5" spans="2:16" s="44" customFormat="1" ht="15.75">
      <c r="B5" s="32" t="s">
        <v>1</v>
      </c>
      <c r="C5" s="39">
        <v>22987127</v>
      </c>
      <c r="D5" s="39">
        <v>20390127</v>
      </c>
      <c r="E5" s="74">
        <f>C26</f>
        <v>28353008.849999994</v>
      </c>
      <c r="F5" s="74">
        <f>C26</f>
        <v>28353008.849999994</v>
      </c>
      <c r="G5" s="59">
        <f>C26</f>
        <v>28353008.849999994</v>
      </c>
      <c r="H5" s="17">
        <f>ROUND(G26,$B$38)</f>
        <v>19848000</v>
      </c>
      <c r="I5" s="17">
        <f>ROUND(H26,$B$38)</f>
        <v>20349000</v>
      </c>
      <c r="J5" s="5"/>
      <c r="K5" s="25" t="e">
        <f>#REF!-#REF!</f>
        <v>#REF!</v>
      </c>
      <c r="L5" s="46" t="str">
        <f>_xlfn.IFERROR(#REF!/#REF!,"")</f>
        <v/>
      </c>
      <c r="M5" s="20"/>
      <c r="N5" s="25" t="e">
        <f>G5-#REF!</f>
        <v>#REF!</v>
      </c>
      <c r="O5" s="46" t="str">
        <f>_xlfn.IFERROR(G5/#REF!,"")</f>
        <v/>
      </c>
      <c r="P5" s="47"/>
    </row>
    <row r="6" spans="2:15" s="44" customFormat="1" ht="15.75">
      <c r="B6" s="33" t="s">
        <v>2</v>
      </c>
      <c r="C6" s="6"/>
      <c r="D6" s="6"/>
      <c r="E6" s="75"/>
      <c r="F6" s="75"/>
      <c r="G6" s="60"/>
      <c r="H6" s="7"/>
      <c r="I6" s="7"/>
      <c r="J6" s="5"/>
      <c r="K6" s="25"/>
      <c r="L6" s="48" t="str">
        <f>_xlfn.IFERROR(#REF!/#REF!,"")</f>
        <v/>
      </c>
      <c r="M6" s="20"/>
      <c r="N6" s="25"/>
      <c r="O6" s="48" t="str">
        <f>_xlfn.IFERROR(G6/#REF!,"")</f>
        <v/>
      </c>
    </row>
    <row r="7" spans="2:19" s="44" customFormat="1" ht="15.75">
      <c r="B7" s="34" t="s">
        <v>33</v>
      </c>
      <c r="C7" s="18">
        <v>43096513.36</v>
      </c>
      <c r="D7" s="19">
        <f>ROUND(41811824,B38)</f>
        <v>41812000</v>
      </c>
      <c r="E7" s="76"/>
      <c r="F7" s="76"/>
      <c r="G7" s="19">
        <f>D7</f>
        <v>41812000</v>
      </c>
      <c r="H7" s="19">
        <f>ROUND(43373311,$B$38)</f>
        <v>43373000</v>
      </c>
      <c r="I7" s="19">
        <f>ROUND(45322421,$B$38)</f>
        <v>45322000</v>
      </c>
      <c r="J7" s="20"/>
      <c r="K7" s="21" t="e">
        <f>#REF!-#REF!</f>
        <v>#REF!</v>
      </c>
      <c r="L7" s="22" t="str">
        <f>_xlfn.IFERROR(#REF!/#REF!,"")</f>
        <v/>
      </c>
      <c r="M7" s="20"/>
      <c r="N7" s="21" t="e">
        <f>G7-#REF!</f>
        <v>#REF!</v>
      </c>
      <c r="O7" s="22" t="str">
        <f>_xlfn.IFERROR(G7/#REF!,"")</f>
        <v/>
      </c>
      <c r="P7" s="49"/>
      <c r="R7" s="49"/>
      <c r="S7" s="50"/>
    </row>
    <row r="8" spans="2:19" s="44" customFormat="1" ht="15.75">
      <c r="B8" s="34" t="s">
        <v>34</v>
      </c>
      <c r="C8" s="18">
        <v>813445.1899999976</v>
      </c>
      <c r="D8" s="23">
        <f>ROUND(427870,B38)</f>
        <v>428000</v>
      </c>
      <c r="E8" s="77"/>
      <c r="F8" s="77"/>
      <c r="G8" s="19">
        <f>D8</f>
        <v>428000</v>
      </c>
      <c r="H8" s="19">
        <f>ROUND(G8*1.04,$B$38)</f>
        <v>445000</v>
      </c>
      <c r="I8" s="19">
        <f>ROUND(H8*1.04,$B$38)</f>
        <v>463000</v>
      </c>
      <c r="J8" s="20"/>
      <c r="K8" s="21"/>
      <c r="L8" s="22" t="str">
        <f>_xlfn.IFERROR(#REF!/#REF!,"")</f>
        <v/>
      </c>
      <c r="M8" s="20"/>
      <c r="N8" s="21"/>
      <c r="O8" s="22" t="str">
        <f>_xlfn.IFERROR(G8/#REF!,"")</f>
        <v/>
      </c>
      <c r="P8" s="49"/>
      <c r="Q8" s="49"/>
      <c r="R8" s="49"/>
      <c r="S8" s="50"/>
    </row>
    <row r="9" spans="2:19" s="44" customFormat="1" ht="15.75">
      <c r="B9" s="35" t="s">
        <v>3</v>
      </c>
      <c r="C9" s="9">
        <f aca="true" t="shared" si="0" ref="C9:I9">SUM(C7:C8)</f>
        <v>43909958.55</v>
      </c>
      <c r="D9" s="9">
        <f aca="true" t="shared" si="1" ref="D9">SUM(D7:D8)</f>
        <v>42240000</v>
      </c>
      <c r="E9" s="78">
        <f aca="true" t="shared" si="2" ref="E9:F9">SUM(E7:E8)</f>
        <v>0</v>
      </c>
      <c r="F9" s="78">
        <f t="shared" si="2"/>
        <v>0</v>
      </c>
      <c r="G9" s="9">
        <f>D9</f>
        <v>42240000</v>
      </c>
      <c r="H9" s="9">
        <f t="shared" si="0"/>
        <v>43818000</v>
      </c>
      <c r="I9" s="10">
        <f t="shared" si="0"/>
        <v>45785000</v>
      </c>
      <c r="J9" s="5"/>
      <c r="K9" s="21" t="e">
        <f>#REF!-#REF!</f>
        <v>#REF!</v>
      </c>
      <c r="L9" s="22" t="str">
        <f>_xlfn.IFERROR(#REF!/#REF!,"")</f>
        <v/>
      </c>
      <c r="M9" s="20"/>
      <c r="N9" s="21" t="e">
        <f>G9-#REF!</f>
        <v>#REF!</v>
      </c>
      <c r="O9" s="22" t="str">
        <f>_xlfn.IFERROR(G9/#REF!,"")</f>
        <v/>
      </c>
      <c r="P9" s="73"/>
      <c r="Q9" s="49"/>
      <c r="R9" s="49"/>
      <c r="S9" s="50"/>
    </row>
    <row r="10" spans="2:19" s="44" customFormat="1" ht="15.75">
      <c r="B10" s="33" t="s">
        <v>4</v>
      </c>
      <c r="C10" s="18"/>
      <c r="D10" s="18"/>
      <c r="E10" s="79"/>
      <c r="F10" s="79"/>
      <c r="G10" s="18"/>
      <c r="H10" s="24"/>
      <c r="I10" s="24"/>
      <c r="J10" s="20"/>
      <c r="K10" s="25"/>
      <c r="L10" s="26" t="str">
        <f>_xlfn.IFERROR(#REF!/#REF!,"")</f>
        <v/>
      </c>
      <c r="M10" s="20"/>
      <c r="N10" s="25"/>
      <c r="O10" s="26" t="str">
        <f>_xlfn.IFERROR(G10/#REF!,"")</f>
        <v/>
      </c>
      <c r="P10" s="49"/>
      <c r="Q10" s="49"/>
      <c r="R10" s="49"/>
      <c r="S10" s="50"/>
    </row>
    <row r="11" spans="2:15" s="44" customFormat="1" ht="15.75">
      <c r="B11" s="34" t="s">
        <v>29</v>
      </c>
      <c r="C11" s="18">
        <v>-19679864.44</v>
      </c>
      <c r="D11" s="23">
        <f>ROUND(-21359102,B38)</f>
        <v>-21359000</v>
      </c>
      <c r="E11" s="77"/>
      <c r="F11" s="77"/>
      <c r="G11" s="19">
        <f aca="true" t="shared" si="3" ref="G11:G16">D11</f>
        <v>-21359000</v>
      </c>
      <c r="H11" s="19">
        <f>ROUND(G11*1.056,$B$38)</f>
        <v>-22555000</v>
      </c>
      <c r="I11" s="19">
        <f>ROUND(H11*1.067,$B$38)</f>
        <v>-24066000</v>
      </c>
      <c r="J11" s="20"/>
      <c r="K11" s="21" t="e">
        <f>#REF!-#REF!</f>
        <v>#REF!</v>
      </c>
      <c r="L11" s="27" t="str">
        <f>_xlfn.IFERROR(#REF!/#REF!,"")</f>
        <v/>
      </c>
      <c r="M11" s="20"/>
      <c r="N11" s="21" t="e">
        <f>G11-#REF!</f>
        <v>#REF!</v>
      </c>
      <c r="O11" s="27" t="str">
        <f>_xlfn.IFERROR(G11/#REF!,"")</f>
        <v/>
      </c>
    </row>
    <row r="12" spans="2:15" s="44" customFormat="1" ht="15.75">
      <c r="B12" s="34" t="s">
        <v>36</v>
      </c>
      <c r="C12" s="18">
        <f>-(199308.77+10850169.28+C13)</f>
        <v>-3921825.7299999986</v>
      </c>
      <c r="D12" s="23">
        <f>-ROUND(13198253+D13,B38)</f>
        <v>-4308000</v>
      </c>
      <c r="E12" s="77"/>
      <c r="F12" s="77"/>
      <c r="G12" s="19">
        <f t="shared" si="3"/>
        <v>-4308000</v>
      </c>
      <c r="H12" s="19">
        <f>ROUND(G12*1.04,$B$38)</f>
        <v>-4480000</v>
      </c>
      <c r="I12" s="19">
        <f>ROUND(H12*1.04,$B$38)</f>
        <v>-4659000</v>
      </c>
      <c r="J12" s="20"/>
      <c r="K12" s="21"/>
      <c r="L12" s="27"/>
      <c r="M12" s="20"/>
      <c r="N12" s="21"/>
      <c r="O12" s="27"/>
    </row>
    <row r="13" spans="2:15" s="44" customFormat="1" ht="15.75">
      <c r="B13" s="34" t="s">
        <v>37</v>
      </c>
      <c r="C13" s="18">
        <v>-7127652.32</v>
      </c>
      <c r="D13" s="18">
        <f>ROUND(-8890403,B38)</f>
        <v>-8890000</v>
      </c>
      <c r="E13" s="77"/>
      <c r="F13" s="77"/>
      <c r="G13" s="19">
        <f t="shared" si="3"/>
        <v>-8890000</v>
      </c>
      <c r="H13" s="23">
        <f>-ROUND(9431829,$B$38)</f>
        <v>-9432000</v>
      </c>
      <c r="I13" s="23">
        <f>-ROUND(10006227,$B$38)</f>
        <v>-10006000</v>
      </c>
      <c r="J13" s="20"/>
      <c r="K13" s="21"/>
      <c r="L13" s="27"/>
      <c r="M13" s="20"/>
      <c r="N13" s="21"/>
      <c r="O13" s="27"/>
    </row>
    <row r="14" spans="2:15" s="44" customFormat="1" ht="15.75">
      <c r="B14" s="34" t="s">
        <v>30</v>
      </c>
      <c r="C14" s="18">
        <v>-4674201.13</v>
      </c>
      <c r="D14" s="18">
        <f>-ROUND(5894507,B38)</f>
        <v>-5895000</v>
      </c>
      <c r="E14" s="77"/>
      <c r="F14" s="77"/>
      <c r="G14" s="18">
        <f t="shared" si="3"/>
        <v>-5895000</v>
      </c>
      <c r="H14" s="19">
        <f>ROUND(G14*1.056,$B$38)</f>
        <v>-6225000</v>
      </c>
      <c r="I14" s="19">
        <f>ROUND(H14*1.065,$B$38)</f>
        <v>-6630000</v>
      </c>
      <c r="J14" s="20"/>
      <c r="K14" s="21"/>
      <c r="L14" s="27"/>
      <c r="M14" s="20"/>
      <c r="N14" s="21"/>
      <c r="O14" s="27"/>
    </row>
    <row r="15" spans="2:15" s="44" customFormat="1" ht="15.75">
      <c r="B15" s="34" t="s">
        <v>31</v>
      </c>
      <c r="C15" s="18">
        <v>-169191.08</v>
      </c>
      <c r="D15" s="23">
        <v>-500000</v>
      </c>
      <c r="E15" s="77"/>
      <c r="F15" s="77"/>
      <c r="G15" s="23">
        <f t="shared" si="3"/>
        <v>-500000</v>
      </c>
      <c r="H15" s="23">
        <f>G15</f>
        <v>-500000</v>
      </c>
      <c r="I15" s="23">
        <f>G15</f>
        <v>-500000</v>
      </c>
      <c r="J15" s="20"/>
      <c r="K15" s="21"/>
      <c r="L15" s="27"/>
      <c r="M15" s="20"/>
      <c r="N15" s="21"/>
      <c r="O15" s="27"/>
    </row>
    <row r="16" spans="2:15" s="44" customFormat="1" ht="15.75">
      <c r="B16" s="34" t="s">
        <v>32</v>
      </c>
      <c r="C16" s="18">
        <v>-26616</v>
      </c>
      <c r="D16" s="23">
        <f>-ROUND(2793266+D19,B38)</f>
        <v>-120000</v>
      </c>
      <c r="E16" s="77"/>
      <c r="F16" s="77"/>
      <c r="G16" s="23">
        <f t="shared" si="3"/>
        <v>-120000</v>
      </c>
      <c r="H16" s="23">
        <f>ROUND(G16*1.04,$B$38)</f>
        <v>-125000</v>
      </c>
      <c r="I16" s="23">
        <f>ROUND(H16*1.04,$B$38)</f>
        <v>-130000</v>
      </c>
      <c r="J16" s="20"/>
      <c r="K16" s="21"/>
      <c r="L16" s="27"/>
      <c r="M16" s="20"/>
      <c r="N16" s="21"/>
      <c r="O16" s="27"/>
    </row>
    <row r="17" spans="2:15" s="44" customFormat="1" ht="15.75">
      <c r="B17" s="34" t="s">
        <v>38</v>
      </c>
      <c r="C17" s="18">
        <v>-942726</v>
      </c>
      <c r="D17" s="23"/>
      <c r="E17" s="77"/>
      <c r="F17" s="77"/>
      <c r="G17" s="23">
        <v>-7000000</v>
      </c>
      <c r="H17" s="23"/>
      <c r="I17" s="23"/>
      <c r="J17" s="20"/>
      <c r="K17" s="21"/>
      <c r="L17" s="27"/>
      <c r="M17" s="20"/>
      <c r="N17" s="21"/>
      <c r="O17" s="27"/>
    </row>
    <row r="18" spans="2:15" s="44" customFormat="1" ht="15.75">
      <c r="B18" s="34" t="s">
        <v>39</v>
      </c>
      <c r="C18" s="18">
        <f>ROUND(-2002000,B38)</f>
        <v>-2002000</v>
      </c>
      <c r="D18" s="23"/>
      <c r="E18" s="77"/>
      <c r="F18" s="77"/>
      <c r="G18" s="23"/>
      <c r="H18" s="23"/>
      <c r="I18" s="23"/>
      <c r="J18" s="20"/>
      <c r="K18" s="21"/>
      <c r="L18" s="27"/>
      <c r="M18" s="20"/>
      <c r="N18" s="21"/>
      <c r="O18" s="27"/>
    </row>
    <row r="19" spans="2:15" s="44" customFormat="1" ht="15.75">
      <c r="B19" s="34" t="s">
        <v>40</v>
      </c>
      <c r="C19" s="18"/>
      <c r="D19" s="23">
        <f>ROUND(-2672610,B38)</f>
        <v>-2673000</v>
      </c>
      <c r="E19" s="77"/>
      <c r="F19" s="77"/>
      <c r="G19" s="23">
        <f>D19</f>
        <v>-2673000</v>
      </c>
      <c r="H19" s="23"/>
      <c r="I19" s="23"/>
      <c r="J19" s="20"/>
      <c r="K19" s="21"/>
      <c r="L19" s="27" t="str">
        <f>_xlfn.IFERROR(#REF!/#REF!,"")</f>
        <v/>
      </c>
      <c r="M19" s="20"/>
      <c r="N19" s="21"/>
      <c r="O19" s="27" t="str">
        <f>_xlfn.IFERROR(G19/#REF!,"")</f>
        <v/>
      </c>
    </row>
    <row r="20" spans="2:15" s="44" customFormat="1" ht="15.75">
      <c r="B20" s="35" t="s">
        <v>5</v>
      </c>
      <c r="C20" s="10">
        <f aca="true" t="shared" si="4" ref="C20:I20">SUM(C11:C19)</f>
        <v>-38544076.7</v>
      </c>
      <c r="D20" s="10">
        <f t="shared" si="4"/>
        <v>-43745000</v>
      </c>
      <c r="E20" s="80">
        <f aca="true" t="shared" si="5" ref="E20:F20">SUM(E11:E19)</f>
        <v>0</v>
      </c>
      <c r="F20" s="80">
        <f t="shared" si="5"/>
        <v>0</v>
      </c>
      <c r="G20" s="10">
        <f t="shared" si="4"/>
        <v>-50745000</v>
      </c>
      <c r="H20" s="10">
        <f t="shared" si="4"/>
        <v>-43317000</v>
      </c>
      <c r="I20" s="10">
        <f t="shared" si="4"/>
        <v>-45991000</v>
      </c>
      <c r="J20" s="5"/>
      <c r="K20" s="21" t="e">
        <f>#REF!-#REF!</f>
        <v>#REF!</v>
      </c>
      <c r="L20" s="51" t="str">
        <f>_xlfn.IFERROR(#REF!/#REF!,"")</f>
        <v/>
      </c>
      <c r="M20" s="20"/>
      <c r="N20" s="21" t="e">
        <f>G20-#REF!</f>
        <v>#REF!</v>
      </c>
      <c r="O20" s="51" t="str">
        <f>_xlfn.IFERROR(G20/#REF!,"")</f>
        <v/>
      </c>
    </row>
    <row r="21" spans="2:15" s="44" customFormat="1" ht="18">
      <c r="B21" s="36" t="s">
        <v>6</v>
      </c>
      <c r="C21" s="40"/>
      <c r="D21" s="40"/>
      <c r="E21" s="81"/>
      <c r="F21" s="82"/>
      <c r="G21" s="63"/>
      <c r="H21" s="41"/>
      <c r="I21" s="41"/>
      <c r="J21" s="20"/>
      <c r="K21" s="42" t="e">
        <f>#REF!-#REF!</f>
        <v>#REF!</v>
      </c>
      <c r="L21" s="43" t="str">
        <f>_xlfn.IFERROR(#REF!/#REF!,"")</f>
        <v/>
      </c>
      <c r="M21" s="20"/>
      <c r="N21" s="42" t="e">
        <f>G21-#REF!</f>
        <v>#REF!</v>
      </c>
      <c r="O21" s="43" t="str">
        <f>_xlfn.IFERROR(G21/#REF!,"")</f>
        <v/>
      </c>
    </row>
    <row r="22" spans="2:15" s="44" customFormat="1" ht="15.75">
      <c r="B22" s="33" t="s">
        <v>23</v>
      </c>
      <c r="C22" s="28"/>
      <c r="D22" s="28"/>
      <c r="E22" s="77"/>
      <c r="F22" s="77"/>
      <c r="G22" s="61"/>
      <c r="H22" s="23"/>
      <c r="I22" s="23"/>
      <c r="J22" s="20"/>
      <c r="K22" s="25"/>
      <c r="L22" s="26" t="str">
        <f>_xlfn.IFERROR(#REF!/#REF!,"")</f>
        <v/>
      </c>
      <c r="M22" s="20"/>
      <c r="N22" s="25"/>
      <c r="O22" s="26" t="str">
        <f>_xlfn.IFERROR(G22/#REF!,"")</f>
        <v/>
      </c>
    </row>
    <row r="23" spans="2:15" s="44" customFormat="1" ht="15.75">
      <c r="B23" s="37"/>
      <c r="C23" s="18"/>
      <c r="D23" s="18"/>
      <c r="E23" s="83"/>
      <c r="F23" s="83"/>
      <c r="G23" s="64"/>
      <c r="H23" s="18"/>
      <c r="I23" s="29"/>
      <c r="J23" s="20"/>
      <c r="K23" s="21" t="e">
        <f>#REF!-#REF!</f>
        <v>#REF!</v>
      </c>
      <c r="L23" s="27" t="str">
        <f>_xlfn.IFERROR(#REF!/#REF!,"")</f>
        <v/>
      </c>
      <c r="M23" s="20"/>
      <c r="N23" s="21" t="e">
        <f>G23-#REF!</f>
        <v>#REF!</v>
      </c>
      <c r="O23" s="27" t="str">
        <f>_xlfn.IFERROR(G23/#REF!,"")</f>
        <v/>
      </c>
    </row>
    <row r="24" spans="2:15" s="44" customFormat="1" ht="15.75">
      <c r="B24" s="37"/>
      <c r="C24" s="18"/>
      <c r="D24" s="18"/>
      <c r="E24" s="83"/>
      <c r="F24" s="83"/>
      <c r="G24" s="64"/>
      <c r="H24" s="18"/>
      <c r="I24" s="29"/>
      <c r="J24" s="20"/>
      <c r="K24" s="21"/>
      <c r="L24" s="27" t="str">
        <f>_xlfn.IFERROR(#REF!/#REF!,"")</f>
        <v/>
      </c>
      <c r="M24" s="20"/>
      <c r="N24" s="21"/>
      <c r="O24" s="27" t="str">
        <f>_xlfn.IFERROR(G24/#REF!,"")</f>
        <v/>
      </c>
    </row>
    <row r="25" spans="2:15" s="44" customFormat="1" ht="15.75">
      <c r="B25" s="33" t="s">
        <v>7</v>
      </c>
      <c r="C25" s="10">
        <f aca="true" t="shared" si="6" ref="C25:I25">SUM(C23:C24)</f>
        <v>0</v>
      </c>
      <c r="D25" s="10">
        <f t="shared" si="6"/>
        <v>0</v>
      </c>
      <c r="E25" s="80">
        <f aca="true" t="shared" si="7" ref="E25:F25">SUM(E23:E24)</f>
        <v>0</v>
      </c>
      <c r="F25" s="80">
        <f t="shared" si="7"/>
        <v>0</v>
      </c>
      <c r="G25" s="62">
        <f t="shared" si="6"/>
        <v>0</v>
      </c>
      <c r="H25" s="10">
        <f t="shared" si="6"/>
        <v>0</v>
      </c>
      <c r="I25" s="10">
        <f t="shared" si="6"/>
        <v>0</v>
      </c>
      <c r="J25" s="5"/>
      <c r="K25" s="52" t="e">
        <f>#REF!-#REF!</f>
        <v>#REF!</v>
      </c>
      <c r="L25" s="51" t="str">
        <f>_xlfn.IFERROR(#REF!/#REF!,"")</f>
        <v/>
      </c>
      <c r="M25" s="20"/>
      <c r="N25" s="52" t="e">
        <f>G25-#REF!</f>
        <v>#REF!</v>
      </c>
      <c r="O25" s="51" t="str">
        <f>_xlfn.IFERROR(G25/#REF!,"")</f>
        <v/>
      </c>
    </row>
    <row r="26" spans="2:15" s="44" customFormat="1" ht="15.75">
      <c r="B26" s="36" t="s">
        <v>8</v>
      </c>
      <c r="C26" s="56">
        <f aca="true" t="shared" si="8" ref="C26:I26">C5+C9+C20+C21+C25</f>
        <v>28353008.849999994</v>
      </c>
      <c r="D26" s="56">
        <f t="shared" si="8"/>
        <v>18885127</v>
      </c>
      <c r="E26" s="84">
        <f t="shared" si="8"/>
        <v>28353008.849999994</v>
      </c>
      <c r="F26" s="84">
        <f t="shared" si="8"/>
        <v>28353008.849999994</v>
      </c>
      <c r="G26" s="65">
        <f t="shared" si="8"/>
        <v>19848008.849999994</v>
      </c>
      <c r="H26" s="56">
        <f t="shared" si="8"/>
        <v>20349000</v>
      </c>
      <c r="I26" s="56">
        <f t="shared" si="8"/>
        <v>20143000</v>
      </c>
      <c r="J26" s="5"/>
      <c r="K26" s="42" t="e">
        <f>#REF!-#REF!</f>
        <v>#REF!</v>
      </c>
      <c r="L26" s="43" t="str">
        <f>_xlfn.IFERROR(#REF!/#REF!,"")</f>
        <v/>
      </c>
      <c r="M26" s="20"/>
      <c r="N26" s="42" t="e">
        <f>G26-#REF!</f>
        <v>#REF!</v>
      </c>
      <c r="O26" s="43" t="str">
        <f>_xlfn.IFERROR(G26/#REF!,"")</f>
        <v/>
      </c>
    </row>
    <row r="27" spans="2:15" s="44" customFormat="1" ht="15.75">
      <c r="B27" s="33" t="s">
        <v>22</v>
      </c>
      <c r="C27" s="11"/>
      <c r="D27" s="11"/>
      <c r="E27" s="85"/>
      <c r="F27" s="85"/>
      <c r="G27" s="66"/>
      <c r="H27" s="8"/>
      <c r="I27" s="8"/>
      <c r="J27" s="5"/>
      <c r="K27" s="25"/>
      <c r="L27" s="53" t="str">
        <f>_xlfn.IFERROR(#REF!/#REF!,"")</f>
        <v/>
      </c>
      <c r="M27" s="20"/>
      <c r="N27" s="25"/>
      <c r="O27" s="53" t="str">
        <f>_xlfn.IFERROR(G27/#REF!,"")</f>
        <v/>
      </c>
    </row>
    <row r="28" spans="2:15" s="44" customFormat="1" ht="15.75">
      <c r="B28" s="34" t="s">
        <v>14</v>
      </c>
      <c r="C28" s="23"/>
      <c r="D28" s="30"/>
      <c r="E28" s="86"/>
      <c r="F28" s="86"/>
      <c r="G28" s="67"/>
      <c r="H28" s="30"/>
      <c r="I28" s="30"/>
      <c r="J28" s="20"/>
      <c r="K28" s="21" t="e">
        <f>#REF!-#REF!</f>
        <v>#REF!</v>
      </c>
      <c r="L28" s="22" t="str">
        <f>_xlfn.IFERROR(#REF!/#REF!,"")</f>
        <v/>
      </c>
      <c r="M28" s="20"/>
      <c r="N28" s="21" t="e">
        <f>G28-#REF!</f>
        <v>#REF!</v>
      </c>
      <c r="O28" s="22" t="str">
        <f>_xlfn.IFERROR(G28/#REF!,"")</f>
        <v/>
      </c>
    </row>
    <row r="29" spans="2:15" s="44" customFormat="1" ht="15.75">
      <c r="B29" s="34" t="s">
        <v>9</v>
      </c>
      <c r="C29" s="23"/>
      <c r="D29" s="23"/>
      <c r="E29" s="77"/>
      <c r="F29" s="77"/>
      <c r="G29" s="61"/>
      <c r="H29" s="23"/>
      <c r="I29" s="23"/>
      <c r="J29" s="20"/>
      <c r="K29" s="21" t="e">
        <f>#REF!-#REF!</f>
        <v>#REF!</v>
      </c>
      <c r="L29" s="22" t="str">
        <f>_xlfn.IFERROR(#REF!/#REF!,"")</f>
        <v/>
      </c>
      <c r="M29" s="20"/>
      <c r="N29" s="21" t="e">
        <f>G29-#REF!</f>
        <v>#REF!</v>
      </c>
      <c r="O29" s="22" t="str">
        <f>_xlfn.IFERROR(G29/#REF!,"")</f>
        <v/>
      </c>
    </row>
    <row r="30" spans="2:15" s="44" customFormat="1" ht="15.75">
      <c r="B30" s="34" t="s">
        <v>10</v>
      </c>
      <c r="C30" s="23"/>
      <c r="D30" s="23"/>
      <c r="E30" s="77"/>
      <c r="F30" s="77"/>
      <c r="G30" s="61"/>
      <c r="H30" s="23"/>
      <c r="I30" s="23"/>
      <c r="J30" s="20"/>
      <c r="K30" s="21" t="e">
        <f>#REF!-#REF!</f>
        <v>#REF!</v>
      </c>
      <c r="L30" s="22" t="str">
        <f>_xlfn.IFERROR(#REF!/#REF!,"")</f>
        <v/>
      </c>
      <c r="M30" s="20"/>
      <c r="N30" s="21" t="e">
        <f>G30-#REF!</f>
        <v>#REF!</v>
      </c>
      <c r="O30" s="22" t="str">
        <f>_xlfn.IFERROR(G30/#REF!,"")</f>
        <v/>
      </c>
    </row>
    <row r="31" spans="2:15" s="44" customFormat="1" ht="15.75">
      <c r="B31" s="34" t="s">
        <v>35</v>
      </c>
      <c r="C31" s="31">
        <f>ROUND((C20-SUM(C17:C19))/12,$B$38)</f>
        <v>-2967000</v>
      </c>
      <c r="D31" s="31">
        <f>ROUND((D20-SUM(D17:D19))/12,$B$38)</f>
        <v>-3423000</v>
      </c>
      <c r="E31" s="87"/>
      <c r="F31" s="87"/>
      <c r="G31" s="31">
        <f>(G20-SUM(G17:G19))/12</f>
        <v>-3422666.6666666665</v>
      </c>
      <c r="H31" s="31">
        <f>ROUND((H20-SUM(H17:H19))/12,$B$38)</f>
        <v>-3610000</v>
      </c>
      <c r="I31" s="31">
        <f>ROUND((I20-SUM(I17:I19))/12,$B$38)</f>
        <v>-3833000</v>
      </c>
      <c r="J31" s="20"/>
      <c r="K31" s="21" t="e">
        <f>#REF!-#REF!</f>
        <v>#REF!</v>
      </c>
      <c r="L31" s="22" t="str">
        <f>_xlfn.IFERROR(#REF!/#REF!,"")</f>
        <v/>
      </c>
      <c r="M31" s="20"/>
      <c r="N31" s="21" t="e">
        <f>G31-#REF!</f>
        <v>#REF!</v>
      </c>
      <c r="O31" s="22" t="str">
        <f>_xlfn.IFERROR(G31/#REF!,"")</f>
        <v/>
      </c>
    </row>
    <row r="32" spans="2:15" s="44" customFormat="1" ht="15.75">
      <c r="B32" s="34"/>
      <c r="C32" s="31"/>
      <c r="D32" s="31"/>
      <c r="E32" s="87"/>
      <c r="F32" s="87"/>
      <c r="G32" s="68"/>
      <c r="H32" s="31"/>
      <c r="I32" s="31"/>
      <c r="J32" s="20"/>
      <c r="K32" s="21"/>
      <c r="L32" s="22"/>
      <c r="M32" s="20"/>
      <c r="N32" s="21"/>
      <c r="O32" s="22"/>
    </row>
    <row r="33" spans="2:15" s="44" customFormat="1" ht="15.75">
      <c r="B33" s="33" t="s">
        <v>11</v>
      </c>
      <c r="C33" s="12">
        <f aca="true" t="shared" si="9" ref="C33:I33">SUM(C28:C32)</f>
        <v>-2967000</v>
      </c>
      <c r="D33" s="12">
        <f t="shared" si="9"/>
        <v>-3423000</v>
      </c>
      <c r="E33" s="88">
        <f t="shared" si="9"/>
        <v>0</v>
      </c>
      <c r="F33" s="88">
        <f t="shared" si="9"/>
        <v>0</v>
      </c>
      <c r="G33" s="69">
        <f t="shared" si="9"/>
        <v>-3422666.6666666665</v>
      </c>
      <c r="H33" s="12">
        <f t="shared" si="9"/>
        <v>-3610000</v>
      </c>
      <c r="I33" s="12">
        <f t="shared" si="9"/>
        <v>-3833000</v>
      </c>
      <c r="J33" s="5"/>
      <c r="K33" s="21" t="e">
        <f>#REF!-#REF!</f>
        <v>#REF!</v>
      </c>
      <c r="L33" s="22" t="str">
        <f>_xlfn.IFERROR(#REF!/#REF!,"")</f>
        <v/>
      </c>
      <c r="M33" s="20"/>
      <c r="N33" s="21" t="e">
        <f>G33-#REF!</f>
        <v>#REF!</v>
      </c>
      <c r="O33" s="22" t="str">
        <f>_xlfn.IFERROR(G33/#REF!,"")</f>
        <v/>
      </c>
    </row>
    <row r="34" spans="2:15" s="44" customFormat="1" ht="15.75">
      <c r="B34" s="38"/>
      <c r="C34" s="13"/>
      <c r="D34" s="13"/>
      <c r="E34" s="88"/>
      <c r="F34" s="88"/>
      <c r="G34" s="69"/>
      <c r="H34" s="12"/>
      <c r="I34" s="12"/>
      <c r="J34" s="5"/>
      <c r="K34" s="21"/>
      <c r="L34" s="53" t="str">
        <f>_xlfn.IFERROR(#REF!/#REF!,"")</f>
        <v/>
      </c>
      <c r="M34" s="20"/>
      <c r="N34" s="21"/>
      <c r="O34" s="53" t="str">
        <f>_xlfn.IFERROR(G34/#REF!,"")</f>
        <v/>
      </c>
    </row>
    <row r="35" spans="2:15" s="44" customFormat="1" ht="15.75">
      <c r="B35" s="38" t="s">
        <v>12</v>
      </c>
      <c r="C35" s="8">
        <f aca="true" t="shared" si="10" ref="C35:I35">ABS(IF(C26+C33&gt;0,0,C26+C33))</f>
        <v>0</v>
      </c>
      <c r="D35" s="8">
        <f t="shared" si="10"/>
        <v>0</v>
      </c>
      <c r="E35" s="85">
        <f t="shared" si="10"/>
        <v>0</v>
      </c>
      <c r="F35" s="85">
        <f t="shared" si="10"/>
        <v>0</v>
      </c>
      <c r="G35" s="66">
        <f t="shared" si="10"/>
        <v>0</v>
      </c>
      <c r="H35" s="8">
        <f t="shared" si="10"/>
        <v>0</v>
      </c>
      <c r="I35" s="8">
        <f t="shared" si="10"/>
        <v>0</v>
      </c>
      <c r="J35" s="5"/>
      <c r="K35" s="21" t="e">
        <f>#REF!-#REF!</f>
        <v>#REF!</v>
      </c>
      <c r="L35" s="22" t="str">
        <f>_xlfn.IFERROR(#REF!/#REF!,"")</f>
        <v/>
      </c>
      <c r="M35" s="20"/>
      <c r="N35" s="21" t="e">
        <f>G35-#REF!</f>
        <v>#REF!</v>
      </c>
      <c r="O35" s="22" t="str">
        <f>_xlfn.IFERROR(G35/#REF!,"")</f>
        <v/>
      </c>
    </row>
    <row r="36" spans="2:15" s="44" customFormat="1" ht="15.75">
      <c r="B36" s="35"/>
      <c r="C36" s="14"/>
      <c r="D36" s="14"/>
      <c r="E36" s="89"/>
      <c r="F36" s="89"/>
      <c r="G36" s="70"/>
      <c r="H36" s="15"/>
      <c r="I36" s="15"/>
      <c r="J36" s="5"/>
      <c r="K36" s="52"/>
      <c r="L36" s="53" t="str">
        <f>_xlfn.IFERROR(#REF!/#REF!,"")</f>
        <v/>
      </c>
      <c r="M36" s="20"/>
      <c r="N36" s="52"/>
      <c r="O36" s="53" t="str">
        <f>_xlfn.IFERROR(G36/#REF!,"")</f>
        <v/>
      </c>
    </row>
    <row r="37" spans="2:15" s="44" customFormat="1" ht="15.75">
      <c r="B37" s="36" t="s">
        <v>13</v>
      </c>
      <c r="C37" s="16">
        <f aca="true" t="shared" si="11" ref="C37:I37">ROUND(C26+C33+C35,0)</f>
        <v>25386009</v>
      </c>
      <c r="D37" s="16">
        <f t="shared" si="11"/>
        <v>15462127</v>
      </c>
      <c r="E37" s="90">
        <f t="shared" si="11"/>
        <v>28353009</v>
      </c>
      <c r="F37" s="90">
        <f t="shared" si="11"/>
        <v>28353009</v>
      </c>
      <c r="G37" s="71">
        <f t="shared" si="11"/>
        <v>16425342</v>
      </c>
      <c r="H37" s="16">
        <f t="shared" si="11"/>
        <v>16739000</v>
      </c>
      <c r="I37" s="16">
        <f t="shared" si="11"/>
        <v>16310000</v>
      </c>
      <c r="J37" s="5"/>
      <c r="K37" s="42" t="e">
        <f>#REF!-#REF!</f>
        <v>#REF!</v>
      </c>
      <c r="L37" s="54" t="str">
        <f>_xlfn.IFERROR(#REF!/#REF!,"")</f>
        <v/>
      </c>
      <c r="M37" s="20"/>
      <c r="N37" s="42" t="e">
        <f>G37-#REF!</f>
        <v>#REF!</v>
      </c>
      <c r="O37" s="54" t="str">
        <f>_xlfn.IFERROR(G37/#REF!,"")</f>
        <v/>
      </c>
    </row>
    <row r="38" spans="2:10" s="44" customFormat="1" ht="15">
      <c r="B38" s="72">
        <v>-3</v>
      </c>
      <c r="C38" s="1"/>
      <c r="D38" s="1"/>
      <c r="E38" s="1"/>
      <c r="F38" s="1"/>
      <c r="G38" s="1"/>
      <c r="H38" s="1"/>
      <c r="I38" s="1"/>
      <c r="J38" s="1"/>
    </row>
    <row r="39" spans="2:24" ht="15.75">
      <c r="B39" s="55" t="s">
        <v>21</v>
      </c>
      <c r="C39" s="2"/>
      <c r="D39" s="2"/>
      <c r="E39" s="3"/>
      <c r="F39" s="3"/>
      <c r="G39" s="3"/>
      <c r="H39" s="3"/>
      <c r="I39" s="3"/>
      <c r="K39" s="44"/>
      <c r="L39" s="44"/>
      <c r="M39" s="44"/>
      <c r="N39" s="44"/>
      <c r="O39" s="44"/>
      <c r="P39" s="44"/>
      <c r="Q39" s="58"/>
      <c r="R39" s="44"/>
      <c r="S39" s="44"/>
      <c r="T39" s="44"/>
      <c r="U39" s="44"/>
      <c r="V39" s="44"/>
      <c r="W39" s="44"/>
      <c r="X39" s="44"/>
    </row>
    <row r="40" spans="2:24" ht="51.75" customHeight="1">
      <c r="B40" s="109" t="s">
        <v>47</v>
      </c>
      <c r="C40" s="109"/>
      <c r="D40" s="109"/>
      <c r="E40" s="109"/>
      <c r="F40" s="109"/>
      <c r="G40" s="109"/>
      <c r="H40" s="109"/>
      <c r="I40" s="109"/>
      <c r="K40" s="44"/>
      <c r="L40" s="44"/>
      <c r="M40" s="44"/>
      <c r="N40" s="44"/>
      <c r="O40" s="44"/>
      <c r="P40" s="44"/>
      <c r="Q40" s="58"/>
      <c r="R40" s="44"/>
      <c r="S40" s="44"/>
      <c r="T40" s="44"/>
      <c r="U40" s="44"/>
      <c r="V40" s="44"/>
      <c r="W40" s="44"/>
      <c r="X40" s="44"/>
    </row>
    <row r="41" spans="2:24" ht="17.25" customHeight="1">
      <c r="B41" s="108" t="s">
        <v>44</v>
      </c>
      <c r="C41" s="108"/>
      <c r="D41" s="108"/>
      <c r="E41" s="108"/>
      <c r="F41" s="108"/>
      <c r="G41" s="108"/>
      <c r="H41" s="108"/>
      <c r="I41" s="108"/>
      <c r="K41" s="44"/>
      <c r="L41" s="44"/>
      <c r="M41" s="44"/>
      <c r="N41" s="44"/>
      <c r="O41" s="44"/>
      <c r="P41" s="44"/>
      <c r="Q41" s="57">
        <f>IF(COUNTIF($C$26:$I$26,"&lt;0")&gt;0,1,0)</f>
        <v>0</v>
      </c>
      <c r="R41" s="44"/>
      <c r="S41" s="44"/>
      <c r="T41" s="44"/>
      <c r="U41" s="44"/>
      <c r="V41" s="44"/>
      <c r="W41" s="44"/>
      <c r="X41" s="44"/>
    </row>
    <row r="42" spans="2:24" ht="49.5" customHeight="1">
      <c r="B42" s="108" t="s">
        <v>41</v>
      </c>
      <c r="C42" s="108"/>
      <c r="D42" s="108"/>
      <c r="E42" s="108"/>
      <c r="F42" s="108"/>
      <c r="G42" s="108"/>
      <c r="H42" s="108"/>
      <c r="I42" s="108"/>
      <c r="K42" s="44"/>
      <c r="L42" s="44"/>
      <c r="M42" s="44"/>
      <c r="N42" s="44"/>
      <c r="O42" s="44"/>
      <c r="P42" s="44"/>
      <c r="Q42" s="57"/>
      <c r="R42" s="44"/>
      <c r="S42" s="44"/>
      <c r="T42" s="44"/>
      <c r="U42" s="44"/>
      <c r="V42" s="44"/>
      <c r="W42" s="44"/>
      <c r="X42" s="44"/>
    </row>
    <row r="43" spans="2:24" ht="17.25" customHeight="1">
      <c r="B43" s="108" t="s">
        <v>20</v>
      </c>
      <c r="C43" s="108"/>
      <c r="D43" s="108"/>
      <c r="E43" s="108"/>
      <c r="F43" s="108"/>
      <c r="G43" s="108"/>
      <c r="H43" s="108"/>
      <c r="I43" s="108"/>
      <c r="K43" s="44"/>
      <c r="L43" s="44"/>
      <c r="M43" s="44"/>
      <c r="N43" s="44"/>
      <c r="O43" s="44"/>
      <c r="P43" s="44"/>
      <c r="Q43" s="57"/>
      <c r="R43" s="44"/>
      <c r="S43" s="44"/>
      <c r="T43" s="44"/>
      <c r="U43" s="44"/>
      <c r="V43" s="44"/>
      <c r="W43" s="44"/>
      <c r="X43" s="44"/>
    </row>
    <row r="44" spans="2:24" ht="17.25" customHeight="1">
      <c r="B44" s="108" t="s">
        <v>49</v>
      </c>
      <c r="C44" s="108"/>
      <c r="D44" s="108"/>
      <c r="E44" s="108"/>
      <c r="F44" s="108"/>
      <c r="G44" s="108"/>
      <c r="H44" s="108"/>
      <c r="I44" s="108"/>
      <c r="K44" s="44"/>
      <c r="L44" s="44"/>
      <c r="M44" s="44"/>
      <c r="N44" s="44"/>
      <c r="O44" s="44"/>
      <c r="P44" s="44"/>
      <c r="Q44" s="57"/>
      <c r="R44" s="44"/>
      <c r="S44" s="44"/>
      <c r="T44" s="44"/>
      <c r="U44" s="44"/>
      <c r="V44" s="44"/>
      <c r="W44" s="44"/>
      <c r="X44" s="44"/>
    </row>
    <row r="45" ht="15">
      <c r="B45" s="44" t="s">
        <v>45</v>
      </c>
    </row>
    <row r="46" ht="15">
      <c r="B46" s="44"/>
    </row>
    <row r="47" ht="15">
      <c r="B47" s="44"/>
    </row>
    <row r="48" ht="15">
      <c r="B48" s="44"/>
    </row>
    <row r="49" ht="15">
      <c r="B49" s="44"/>
    </row>
    <row r="50" ht="15">
      <c r="B50" s="44"/>
    </row>
    <row r="51" ht="15">
      <c r="B51" s="44"/>
    </row>
    <row r="52" ht="15">
      <c r="B52" s="44"/>
    </row>
  </sheetData>
  <sheetProtection formatCells="0" formatColumns="0" formatRows="0" insertColumns="0" insertRows="0" deleteRows="0" pivotTables="0"/>
  <mergeCells count="9">
    <mergeCell ref="B1:J1"/>
    <mergeCell ref="B2:I2"/>
    <mergeCell ref="K2:O2"/>
    <mergeCell ref="K3:O3"/>
    <mergeCell ref="B44:I44"/>
    <mergeCell ref="B43:I43"/>
    <mergeCell ref="B42:I42"/>
    <mergeCell ref="B41:I41"/>
    <mergeCell ref="B40:I40"/>
  </mergeCells>
  <printOptions/>
  <pageMargins left="0.5" right="0.5" top="0.75" bottom="0.75" header="0.3" footer="0.3"/>
  <pageSetup fitToHeight="1" fitToWidth="1" horizontalDpi="600" verticalDpi="600" orientation="portrait" scale="67"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B4CFC3354CC4EB9548C286D0C4635" ma:contentTypeVersion="5" ma:contentTypeDescription="Create a new document." ma:contentTypeScope="" ma:versionID="73eed1bf8c68c4348275c9ae16c7c80b">
  <xsd:schema xmlns:xsd="http://www.w3.org/2001/XMLSchema" xmlns:xs="http://www.w3.org/2001/XMLSchema" xmlns:p="http://schemas.microsoft.com/office/2006/metadata/properties" xmlns:ns1="http://schemas.microsoft.com/sharepoint/v3" xmlns:ns2="d6d16dbd-40af-442b-98e4-9c898892193e" xmlns:ns3="0edc343a-53c0-4aad-ba1e-03670b7797c9" targetNamespace="http://schemas.microsoft.com/office/2006/metadata/properties" ma:root="true" ma:fieldsID="e8dd396b34f2e151b8d8fc52d34cbffd" ns1:_="" ns2:_="" ns3:_="">
    <xsd:import namespace="http://schemas.microsoft.com/sharepoint/v3"/>
    <xsd:import namespace="d6d16dbd-40af-442b-98e4-9c898892193e"/>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3:SharedWithUsers" minOccurs="0"/>
                <xsd:element ref="ns3:SharedWithDetail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d16dbd-40af-442b-98e4-9c898892193e"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FF53D844-A1E4-4EC1-8D04-4230AA597D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6d16dbd-40af-442b-98e4-9c898892193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A3FF22-9308-4E60-9038-D539A920E3D7}">
  <ds:schemaRefs>
    <ds:schemaRef ds:uri="http://schemas.microsoft.com/sharepoint/v3/contenttype/forms"/>
  </ds:schemaRefs>
</ds:datastoreItem>
</file>

<file path=customXml/itemProps3.xml><?xml version="1.0" encoding="utf-8"?>
<ds:datastoreItem xmlns:ds="http://schemas.openxmlformats.org/officeDocument/2006/customXml" ds:itemID="{011E1ADF-DE5F-4186-A297-762174BB32C0}">
  <ds:schemaRefs>
    <ds:schemaRef ds:uri="http://schemas.microsoft.com/office/2006/metadata/properties"/>
    <ds:schemaRef ds:uri="http://schemas.microsoft.com/office/2006/documentManagement/types"/>
    <ds:schemaRef ds:uri="http://purl.org/dc/terms/"/>
    <ds:schemaRef ds:uri="d6d16dbd-40af-442b-98e4-9c898892193e"/>
    <ds:schemaRef ds:uri="http://schemas.openxmlformats.org/package/2006/metadata/core-properties"/>
    <ds:schemaRef ds:uri="http://purl.org/dc/elements/1.1/"/>
    <ds:schemaRef ds:uri="http://purl.org/dc/dcmitype/"/>
    <ds:schemaRef ds:uri="http://schemas.microsoft.com/office/infopath/2007/PartnerControls"/>
    <ds:schemaRef ds:uri="0edc343a-53c0-4aad-ba1e-03670b7797c9"/>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Yoon, Haeyoung (Alex)</dc:creator>
  <cp:keywords/>
  <dc:description/>
  <cp:lastModifiedBy>Bauck, Andrew</cp:lastModifiedBy>
  <cp:lastPrinted>2016-02-22T17:37:31Z</cp:lastPrinted>
  <dcterms:created xsi:type="dcterms:W3CDTF">2014-11-26T15:18:10Z</dcterms:created>
  <dcterms:modified xsi:type="dcterms:W3CDTF">2019-03-18T22:07:29Z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0x010100825B4CFC3354CC4EB9548C286D0C4635</vt:lpwstr>
  </property>
  <property fmtid="{D5CDD505-2E9C-101B-9397-08002B2CF9AE}" pid="4" name="SV_HIDDEN_GRID_QUERY_LIST_4F35BF76-6C0D-4D9B-82B2-816C12CF3733">
    <vt:lpwstr>empty_477D106A-C0D6-4607-AEBD-E2C9D60EA279</vt:lpwstr>
  </property>
</Properties>
</file>