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640" tabRatio="945" activeTab="0"/>
  </bookViews>
  <sheets>
    <sheet name="HS Fund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'HS Fund'!$A$1:$G$37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<sst xmlns="http://schemas.openxmlformats.org/spreadsheetml/2006/main" count="38" uniqueCount="38">
  <si>
    <t>Non-CX Financial Plan</t>
  </si>
  <si>
    <t>Category</t>
  </si>
  <si>
    <t xml:space="preserve">2005 Actual </t>
  </si>
  <si>
    <t>2006 Adopted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</si>
  <si>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</si>
  <si>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</si>
  <si>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</si>
  <si>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</si>
  <si>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</si>
  <si>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</si>
  <si>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</si>
  <si>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</si>
  <si>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</si>
  <si>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</si>
  <si>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</si>
  <si>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</si>
  <si>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Community Services Division</t>
  </si>
  <si>
    <t>*  Services</t>
  </si>
  <si>
    <t>*  Veterans and Human Services Levy</t>
  </si>
  <si>
    <t>2006 Estimated</t>
  </si>
  <si>
    <t>2007 Projected</t>
  </si>
  <si>
    <t>2008 Projected</t>
  </si>
  <si>
    <t>2009 Projected</t>
  </si>
  <si>
    <t>Beginning Fund Balance</t>
  </si>
  <si>
    <t>Target Fund Balance</t>
  </si>
  <si>
    <t>and equipment.</t>
  </si>
  <si>
    <t>1 The King County regional human services levy was passed in the November 2005 general election.  Fifty percent of the proceeds from the levy are dedicated to</t>
  </si>
  <si>
    <t>improve health, human services and housing for veterans, military personnel and their families, and fifty percent of the proceeds are dedicated to improving health,</t>
  </si>
  <si>
    <t>of 2007.  The remainder of the start up funds in 2007 will be dedicated to expand housing availability linked to services, information sharing, information systems, training</t>
  </si>
  <si>
    <t>which was approved by Council on April 10, 2006.</t>
  </si>
  <si>
    <t>human services and housing for a wider array of people in need.  This financial plan is for the human services portion of the levy.  Levy expenditures are guided by Ordinance 15406</t>
  </si>
  <si>
    <r>
      <t xml:space="preserve">3 </t>
    </r>
    <r>
      <rPr>
        <sz val="10"/>
        <rFont val="Times New Roman"/>
        <family val="1"/>
      </rPr>
      <t>One-Time Start Up funds in 2006 will be directed towards planning and implementation for the levy funding.  This planning effort is expected to continue into the first quarter</t>
    </r>
  </si>
  <si>
    <r>
      <t xml:space="preserve">4 </t>
    </r>
    <r>
      <rPr>
        <sz val="10"/>
        <rFont val="Times New Roman"/>
        <family val="1"/>
      </rPr>
      <t>A 2% COLA is estimated for the out years.</t>
    </r>
  </si>
  <si>
    <r>
      <t xml:space="preserve">   (Human Services Fund portion) </t>
    </r>
    <r>
      <rPr>
        <vertAlign val="superscript"/>
        <sz val="12"/>
        <rFont val="Times New Roman"/>
        <family val="1"/>
      </rPr>
      <t>1,2</t>
    </r>
  </si>
  <si>
    <r>
      <t xml:space="preserve">*  Administration </t>
    </r>
    <r>
      <rPr>
        <vertAlign val="superscript"/>
        <sz val="12"/>
        <rFont val="Times New Roman"/>
        <family val="1"/>
      </rPr>
      <t>4</t>
    </r>
  </si>
  <si>
    <r>
      <t xml:space="preserve">*  One-Time Start Up </t>
    </r>
    <r>
      <rPr>
        <vertAlign val="superscript"/>
        <sz val="12"/>
        <rFont val="Times New Roman"/>
        <family val="1"/>
      </rPr>
      <t>3</t>
    </r>
  </si>
  <si>
    <r>
      <t>2</t>
    </r>
    <r>
      <rPr>
        <sz val="10"/>
        <rFont val="Times New Roman"/>
        <family val="1"/>
      </rPr>
      <t xml:space="preserve"> Millage collection is projected to increase by 2.5% in the out years.</t>
    </r>
  </si>
  <si>
    <t>0112/Regional Health &amp; Human Services Fund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</si>
</sst>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#,##0.00;\(#,##0.00\)"/>
    <numFmt numFmtId="169" formatCode="_(* #,##0.0_);_(* \(#,##0.0\);_(* &quot;-&quot;??_);_(@_)"/>
    <numFmt numFmtId="170" formatCode="_(* #,##0.000_);_(* \(#,##0.000\);_(* &quot;-&quot;???_);_(@_)"/>
    <numFmt numFmtId="171" formatCode="_(* #,##0.0_);_(* \(#,##0.0\);_(* &quot;-&quot;?_);_(@_)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5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7" fontId="5" fillId="0" borderId="0" xfId="19" applyFont="1" applyBorder="1" applyAlignment="1">
      <alignment horizontal="centerContinuous" wrapText="1"/>
      <protection/>
    </xf>
    <xf numFmtId="37" fontId="3" fillId="0" borderId="1" xfId="19" applyFont="1" applyBorder="1" applyAlignment="1">
      <alignment horizontal="left" wrapText="1"/>
      <protection/>
    </xf>
    <xf numFmtId="37" fontId="6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7" fillId="0" borderId="0" xfId="19" applyFont="1" applyBorder="1" applyAlignment="1">
      <alignment horizontal="centerContinuous" wrapText="1"/>
      <protection/>
    </xf>
    <xf numFmtId="37" fontId="4" fillId="2" borderId="2" xfId="19" applyFont="1" applyFill="1" applyBorder="1" applyAlignment="1" applyProtection="1">
      <alignment horizontal="left" wrapText="1"/>
      <protection/>
    </xf>
    <xf numFmtId="37" fontId="4" fillId="2" borderId="3" xfId="19" applyFont="1" applyFill="1" applyBorder="1" applyAlignment="1">
      <alignment horizontal="center" wrapText="1"/>
      <protection/>
    </xf>
    <xf numFmtId="37" fontId="4" fillId="2" borderId="2" xfId="19" applyFont="1" applyFill="1" applyBorder="1" applyAlignment="1">
      <alignment horizontal="center" wrapText="1"/>
      <protection/>
    </xf>
    <xf numFmtId="37" fontId="4" fillId="2" borderId="0" xfId="19" applyFont="1" applyFill="1" applyAlignment="1">
      <alignment horizontal="center" wrapText="1"/>
      <protection/>
    </xf>
    <xf numFmtId="0" fontId="5" fillId="2" borderId="0" xfId="0" applyFont="1" applyFill="1" applyAlignment="1">
      <alignment/>
    </xf>
    <xf numFmtId="37" fontId="4" fillId="0" borderId="2" xfId="19" applyFont="1" applyFill="1" applyBorder="1" applyAlignment="1">
      <alignment horizontal="left"/>
      <protection/>
    </xf>
    <xf numFmtId="164" fontId="4" fillId="0" borderId="3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5" xfId="19" applyFont="1" applyFill="1" applyBorder="1" applyAlignment="1">
      <alignment horizontal="left"/>
      <protection/>
    </xf>
    <xf numFmtId="164" fontId="5" fillId="0" borderId="5" xfId="15" applyNumberFormat="1" applyFont="1" applyFill="1" applyBorder="1" applyAlignment="1">
      <alignment/>
    </xf>
    <xf numFmtId="164" fontId="5" fillId="0" borderId="6" xfId="15" applyNumberFormat="1" applyFont="1" applyFill="1" applyBorder="1" applyAlignment="1">
      <alignment/>
    </xf>
    <xf numFmtId="164" fontId="5" fillId="0" borderId="7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5" xfId="19" applyFont="1" applyFill="1" applyBorder="1" applyAlignment="1">
      <alignment horizontal="left"/>
      <protection/>
    </xf>
    <xf numFmtId="164" fontId="5" fillId="0" borderId="9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164" fontId="5" fillId="0" borderId="6" xfId="15" applyNumberFormat="1" applyFont="1" applyFill="1" applyBorder="1" applyAlignment="1">
      <alignment horizontal="center"/>
    </xf>
    <xf numFmtId="37" fontId="4" fillId="0" borderId="10" xfId="19" applyFont="1" applyFill="1" applyBorder="1" applyAlignment="1">
      <alignment horizontal="left"/>
      <protection/>
    </xf>
    <xf numFmtId="164" fontId="4" fillId="0" borderId="10" xfId="15" applyNumberFormat="1" applyFont="1" applyFill="1" applyBorder="1" applyAlignment="1">
      <alignment/>
    </xf>
    <xf numFmtId="37" fontId="4" fillId="0" borderId="2" xfId="19" applyFont="1" applyFill="1" applyBorder="1" applyAlignment="1">
      <alignment horizontal="left"/>
      <protection/>
    </xf>
    <xf numFmtId="164" fontId="5" fillId="0" borderId="3" xfId="15" applyNumberFormat="1" applyFont="1" applyFill="1" applyBorder="1" applyAlignment="1">
      <alignment/>
    </xf>
    <xf numFmtId="37" fontId="4" fillId="0" borderId="5" xfId="19" applyFont="1" applyFill="1" applyBorder="1" applyAlignment="1">
      <alignment horizontal="left"/>
      <protection/>
    </xf>
    <xf numFmtId="164" fontId="8" fillId="0" borderId="5" xfId="15" applyNumberFormat="1" applyFont="1" applyFill="1" applyBorder="1" applyAlignment="1" quotePrefix="1">
      <alignment/>
    </xf>
    <xf numFmtId="164" fontId="9" fillId="0" borderId="5" xfId="15" applyNumberFormat="1" applyFont="1" applyFill="1" applyBorder="1" applyAlignment="1" quotePrefix="1">
      <alignment/>
    </xf>
    <xf numFmtId="164" fontId="5" fillId="0" borderId="2" xfId="15" applyNumberFormat="1" applyFont="1" applyFill="1" applyBorder="1" applyAlignment="1" quotePrefix="1">
      <alignment/>
    </xf>
    <xf numFmtId="164" fontId="5" fillId="0" borderId="3" xfId="15" applyNumberFormat="1" applyFont="1" applyFill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5" fillId="0" borderId="0" xfId="15" applyNumberFormat="1" applyFont="1" applyAlignment="1">
      <alignment horizontal="right"/>
    </xf>
    <xf numFmtId="37" fontId="3" fillId="0" borderId="0" xfId="19" applyFont="1" applyAlignment="1">
      <alignment horizontal="left"/>
      <protection/>
    </xf>
    <xf numFmtId="37" fontId="9" fillId="0" borderId="0" xfId="19" applyFont="1" applyBorder="1">
      <alignment/>
      <protection/>
    </xf>
    <xf numFmtId="37" fontId="3" fillId="0" borderId="0" xfId="19" applyFont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7" fontId="3" fillId="0" borderId="0" xfId="19" applyFont="1" applyBorder="1" applyAlignment="1" quotePrefix="1">
      <alignment horizontal="left"/>
      <protection/>
    </xf>
    <xf numFmtId="0" fontId="3" fillId="0" borderId="0" xfId="0" applyFont="1" applyBorder="1" applyAlignment="1" quotePrefix="1">
      <alignment horizontal="left"/>
    </xf>
    <xf numFmtId="37" fontId="3" fillId="0" borderId="0" xfId="19" applyFont="1" applyBorder="1">
      <alignment/>
      <protection/>
    </xf>
    <xf numFmtId="37" fontId="4" fillId="0" borderId="0" xfId="19" applyFont="1" applyBorder="1">
      <alignment/>
      <protection/>
    </xf>
    <xf numFmtId="37" fontId="5" fillId="0" borderId="0" xfId="19" applyFont="1" applyBorder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4" fontId="9" fillId="0" borderId="5" xfId="15" applyNumberFormat="1" applyFont="1" applyFill="1" applyBorder="1" applyAlignment="1">
      <alignment/>
    </xf>
    <xf numFmtId="164" fontId="9" fillId="0" borderId="6" xfId="15" applyNumberFormat="1" applyFont="1" applyFill="1" applyBorder="1" applyAlignment="1">
      <alignment/>
    </xf>
    <xf numFmtId="37" fontId="5" fillId="0" borderId="5" xfId="19" applyFont="1" applyBorder="1" applyAlignment="1">
      <alignment horizontal="left"/>
      <protection/>
    </xf>
    <xf numFmtId="37" fontId="9" fillId="0" borderId="5" xfId="19" applyFont="1" applyFill="1" applyBorder="1" applyAlignment="1">
      <alignment horizontal="left"/>
      <protection/>
    </xf>
    <xf numFmtId="37" fontId="4" fillId="0" borderId="2" xfId="19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37" fontId="2" fillId="3" borderId="0" xfId="19" applyFont="1" applyFill="1" applyBorder="1" applyAlignment="1" quotePrefix="1">
      <alignment horizontal="centerContinuous" wrapText="1"/>
      <protection/>
    </xf>
    <xf numFmtId="37" fontId="2" fillId="3" borderId="0" xfId="19" applyFont="1" applyFill="1" applyBorder="1" applyAlignment="1">
      <alignment horizontal="centerContinuous" wrapText="1"/>
      <protection/>
    </xf>
    <xf numFmtId="1" fontId="4" fillId="0" borderId="3" xfId="15" applyNumberFormat="1" applyFont="1" applyFill="1" applyBorder="1" applyAlignment="1">
      <alignment/>
    </xf>
    <xf numFmtId="1" fontId="4" fillId="0" borderId="2" xfId="15" applyNumberFormat="1" applyFont="1" applyFill="1" applyBorder="1" applyAlignment="1" applyProtection="1">
      <alignment/>
      <protection/>
    </xf>
    <xf numFmtId="37" fontId="4" fillId="2" borderId="4" xfId="19" applyFont="1" applyFill="1" applyBorder="1" applyAlignment="1">
      <alignment horizontal="center" wrapText="1"/>
      <protection/>
    </xf>
    <xf numFmtId="164" fontId="5" fillId="0" borderId="9" xfId="15" applyNumberFormat="1" applyFont="1" applyFill="1" applyBorder="1" applyAlignment="1">
      <alignment/>
    </xf>
    <xf numFmtId="1" fontId="4" fillId="0" borderId="2" xfId="15" applyNumberFormat="1" applyFont="1" applyFill="1" applyBorder="1" applyAlignment="1">
      <alignment/>
    </xf>
    <xf numFmtId="1" fontId="4" fillId="0" borderId="3" xfId="15" applyNumberFormat="1" applyFont="1" applyFill="1" applyBorder="1" applyAlignment="1">
      <alignment/>
    </xf>
    <xf numFmtId="164" fontId="5" fillId="0" borderId="11" xfId="15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164" fontId="4" fillId="0" borderId="3" xfId="15" applyNumberFormat="1" applyFont="1" applyFill="1" applyBorder="1" applyAlignment="1" quotePrefix="1">
      <alignment/>
    </xf>
    <xf numFmtId="1" fontId="4" fillId="0" borderId="3" xfId="15" applyNumberFormat="1" applyFont="1" applyFill="1" applyBorder="1" applyAlignment="1" quotePrefix="1">
      <alignment/>
    </xf>
    <xf numFmtId="1" fontId="5" fillId="0" borderId="2" xfId="15" applyNumberFormat="1" applyFont="1" applyFill="1" applyBorder="1" applyAlignment="1">
      <alignment/>
    </xf>
    <xf numFmtId="37" fontId="9" fillId="0" borderId="0" xfId="19" applyFont="1" applyBorder="1" applyAlignment="1">
      <alignment/>
      <protection/>
    </xf>
    <xf numFmtId="37" fontId="11" fillId="0" borderId="0" xfId="19" applyFont="1" applyBorder="1" applyAlignment="1">
      <alignment/>
      <protection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" fontId="4" fillId="0" borderId="10" xfId="15" applyNumberFormat="1" applyFont="1" applyFill="1" applyBorder="1" applyAlignment="1">
      <alignment/>
    </xf>
    <xf numFmtId="37" fontId="2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2"/>
  <sheetViews>
    <sheetView tabSelected="1" workbookViewId="0" topLeftCell="C1">
      <selection activeCell="A3" sqref="A3"/>
    </sheetView>
  </sheetViews>
  <sheetFormatPr defaultColWidth="9.140625" defaultRowHeight="12.75"/>
  <cols>
    <col min="1" max="1" width="43.7109375" style="60" customWidth="1"/>
    <col min="2" max="2" width="14.7109375" style="2" customWidth="1"/>
    <col min="3" max="3" width="15.421875" style="6" customWidth="1"/>
    <col min="4" max="4" width="16.28125" style="2" customWidth="1"/>
    <col min="5" max="7" width="16.140625" style="2" bestFit="1" customWidth="1"/>
    <col min="8" max="8" width="11.57421875" style="1" bestFit="1" customWidth="1"/>
    <col min="9" max="9" width="12.00390625" style="0" bestFit="1" customWidth="1"/>
  </cols>
  <sheetData>
    <row r="1" spans="1:8" s="1" customFormat="1" ht="19.5" customHeight="1">
      <c r="A1" s="89" t="s">
        <v>0</v>
      </c>
      <c r="B1" s="89"/>
      <c r="C1" s="89"/>
      <c r="D1" s="89"/>
      <c r="E1" s="89"/>
      <c r="F1" s="89"/>
      <c r="G1" s="89"/>
      <c r="H1" s="3"/>
    </row>
    <row r="2" spans="1:8" s="1" customFormat="1" ht="19.5" customHeight="1">
      <c r="A2" s="70" t="s">
        <v>37</v>
      </c>
      <c r="B2" s="71"/>
      <c r="C2" s="71"/>
      <c r="D2" s="71"/>
      <c r="E2" s="71"/>
      <c r="F2" s="71"/>
      <c r="G2" s="71"/>
      <c r="H2" s="3"/>
    </row>
    <row r="3" spans="1:8" s="1" customFormat="1" ht="19.5" customHeight="1">
      <c r="A3" s="71" t="s">
        <v>16</v>
      </c>
      <c r="B3" s="71"/>
      <c r="C3" s="71"/>
      <c r="D3" s="71"/>
      <c r="E3" s="71"/>
      <c r="F3" s="71"/>
      <c r="G3" s="71"/>
      <c r="H3" s="3"/>
    </row>
    <row r="4" spans="1:8" ht="9" customHeight="1">
      <c r="A4" s="4"/>
      <c r="B4" s="5"/>
      <c r="E4" s="3"/>
      <c r="F4" s="3"/>
      <c r="G4" s="3"/>
      <c r="H4" s="7"/>
    </row>
    <row r="5" spans="1:8" s="12" customFormat="1" ht="33" customHeight="1">
      <c r="A5" s="8" t="s">
        <v>1</v>
      </c>
      <c r="B5" s="10" t="s">
        <v>2</v>
      </c>
      <c r="C5" s="10" t="s">
        <v>3</v>
      </c>
      <c r="D5" s="10" t="s">
        <v>19</v>
      </c>
      <c r="E5" s="74" t="s">
        <v>20</v>
      </c>
      <c r="F5" s="10" t="s">
        <v>21</v>
      </c>
      <c r="G5" s="9" t="s">
        <v>22</v>
      </c>
      <c r="H5" s="11"/>
    </row>
    <row r="6" spans="1:9" s="18" customFormat="1" ht="15.75">
      <c r="A6" s="33" t="s">
        <v>23</v>
      </c>
      <c r="B6" s="73">
        <v>0</v>
      </c>
      <c r="C6" s="72">
        <v>0</v>
      </c>
      <c r="D6" s="72">
        <v>0</v>
      </c>
      <c r="E6" s="15">
        <f>D26</f>
        <v>6337475.4</v>
      </c>
      <c r="F6" s="76">
        <f>E26</f>
        <v>0</v>
      </c>
      <c r="G6" s="14">
        <f>F26</f>
        <v>-0.2653600014746189</v>
      </c>
      <c r="H6" s="16"/>
      <c r="I6" s="17"/>
    </row>
    <row r="7" spans="1:9" s="26" customFormat="1" ht="15.75">
      <c r="A7" s="19" t="s">
        <v>4</v>
      </c>
      <c r="B7" s="20"/>
      <c r="C7" s="21"/>
      <c r="D7" s="21"/>
      <c r="E7" s="23"/>
      <c r="F7" s="22"/>
      <c r="G7" s="78"/>
      <c r="H7" s="24"/>
      <c r="I7" s="25"/>
    </row>
    <row r="8" spans="1:9" s="26" customFormat="1" ht="15.75">
      <c r="A8" s="66" t="s">
        <v>18</v>
      </c>
      <c r="B8" s="20"/>
      <c r="C8" s="21"/>
      <c r="D8" s="21">
        <f>13500000/2</f>
        <v>6750000</v>
      </c>
      <c r="E8" s="42">
        <f>D8*1.025</f>
        <v>6918749.999999999</v>
      </c>
      <c r="F8" s="20">
        <f>E8*1.025</f>
        <v>7091718.749999998</v>
      </c>
      <c r="G8" s="20">
        <f>F8*1.025</f>
        <v>7269011.718749997</v>
      </c>
      <c r="H8" s="24"/>
      <c r="I8" s="25"/>
    </row>
    <row r="9" spans="1:9" s="26" customFormat="1" ht="18.75">
      <c r="A9" s="66" t="s">
        <v>33</v>
      </c>
      <c r="B9" s="64"/>
      <c r="C9" s="65"/>
      <c r="D9" s="65"/>
      <c r="E9" s="42"/>
      <c r="F9" s="20"/>
      <c r="G9" s="21"/>
      <c r="H9" s="24"/>
      <c r="I9" s="25"/>
    </row>
    <row r="10" spans="1:9" s="26" customFormat="1" ht="15.75">
      <c r="A10" s="27"/>
      <c r="B10" s="20"/>
      <c r="C10" s="21"/>
      <c r="D10" s="21"/>
      <c r="E10" s="42"/>
      <c r="F10" s="20"/>
      <c r="G10" s="21"/>
      <c r="H10" s="24"/>
      <c r="I10" s="25"/>
    </row>
    <row r="11" spans="1:9" s="18" customFormat="1" ht="15.75">
      <c r="A11" s="31" t="s">
        <v>5</v>
      </c>
      <c r="B11" s="88">
        <f>SUM(B7:B10)</f>
        <v>0</v>
      </c>
      <c r="C11" s="88">
        <f>SUM(C8:C10)</f>
        <v>0</v>
      </c>
      <c r="D11" s="32">
        <f>SUM(D8:D10)</f>
        <v>6750000</v>
      </c>
      <c r="E11" s="32">
        <f>SUM(E8:E10)</f>
        <v>6918749.999999999</v>
      </c>
      <c r="F11" s="32">
        <f>SUM(F8:F10)</f>
        <v>7091718.749999998</v>
      </c>
      <c r="G11" s="32">
        <f>SUM(G8:G10)</f>
        <v>7269011.718749997</v>
      </c>
      <c r="H11" s="16"/>
      <c r="I11" s="17"/>
    </row>
    <row r="12" spans="1:9" s="26" customFormat="1" ht="15.75">
      <c r="A12" s="19" t="s">
        <v>6</v>
      </c>
      <c r="B12" s="20"/>
      <c r="C12" s="21"/>
      <c r="D12" s="21"/>
      <c r="E12" s="28"/>
      <c r="F12" s="29"/>
      <c r="G12" s="79"/>
      <c r="H12" s="24"/>
      <c r="I12" s="25"/>
    </row>
    <row r="13" spans="1:9" s="26" customFormat="1" ht="18.75">
      <c r="A13" s="66" t="s">
        <v>35</v>
      </c>
      <c r="B13" s="20"/>
      <c r="C13" s="21"/>
      <c r="D13" s="21">
        <v>-153326.2</v>
      </c>
      <c r="E13" s="42">
        <f>-(13500000/2)-D17</f>
        <v>-6337475.4</v>
      </c>
      <c r="F13" s="20">
        <v>0</v>
      </c>
      <c r="G13" s="21">
        <v>0</v>
      </c>
      <c r="H13" s="24"/>
      <c r="I13" s="25"/>
    </row>
    <row r="14" spans="1:9" s="26" customFormat="1" ht="18.75">
      <c r="A14" s="66" t="s">
        <v>34</v>
      </c>
      <c r="B14" s="20"/>
      <c r="C14" s="21"/>
      <c r="D14" s="21">
        <v>-128756.2</v>
      </c>
      <c r="E14" s="42">
        <v>-279182</v>
      </c>
      <c r="F14" s="20">
        <f>E14*1.024*1.02</f>
        <v>-291600.01536</v>
      </c>
      <c r="G14" s="20">
        <f>(F14*1.024*1.02)</f>
        <v>-304570.38404321286</v>
      </c>
      <c r="H14" s="24"/>
      <c r="I14" s="25"/>
    </row>
    <row r="15" spans="1:9" s="26" customFormat="1" ht="15.75">
      <c r="A15" s="66" t="s">
        <v>17</v>
      </c>
      <c r="B15" s="20"/>
      <c r="C15" s="21"/>
      <c r="D15" s="21">
        <v>-130442.2</v>
      </c>
      <c r="E15" s="42">
        <f>-(E8+E14)</f>
        <v>-6639567.999999999</v>
      </c>
      <c r="F15" s="20">
        <v>-6800119</v>
      </c>
      <c r="G15" s="21">
        <f>-6964442</f>
        <v>-6964442</v>
      </c>
      <c r="H15" s="24"/>
      <c r="I15" s="24"/>
    </row>
    <row r="16" spans="1:9" s="26" customFormat="1" ht="15.75">
      <c r="A16" s="27"/>
      <c r="B16" s="20"/>
      <c r="C16" s="30"/>
      <c r="D16" s="21"/>
      <c r="E16" s="42"/>
      <c r="F16" s="20"/>
      <c r="G16" s="21"/>
      <c r="H16" s="24"/>
      <c r="I16" s="25"/>
    </row>
    <row r="17" spans="1:9" s="18" customFormat="1" ht="15.75">
      <c r="A17" s="31" t="s">
        <v>7</v>
      </c>
      <c r="B17" s="88">
        <f aca="true" t="shared" si="0" ref="B17:G17">SUM(B13:B16)</f>
        <v>0</v>
      </c>
      <c r="C17" s="88">
        <f t="shared" si="0"/>
        <v>0</v>
      </c>
      <c r="D17" s="32">
        <f t="shared" si="0"/>
        <v>-412524.60000000003</v>
      </c>
      <c r="E17" s="32">
        <f t="shared" si="0"/>
        <v>-13256225.399999999</v>
      </c>
      <c r="F17" s="32">
        <f t="shared" si="0"/>
        <v>-7091719.01536</v>
      </c>
      <c r="G17" s="32">
        <f t="shared" si="0"/>
        <v>-7269012.384043213</v>
      </c>
      <c r="H17" s="16"/>
      <c r="I17" s="17"/>
    </row>
    <row r="18" spans="1:9" s="26" customFormat="1" ht="15.75">
      <c r="A18" s="33" t="s">
        <v>8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24"/>
      <c r="I18" s="25"/>
    </row>
    <row r="19" spans="1:9" s="26" customFormat="1" ht="15.75">
      <c r="A19" s="35" t="s">
        <v>9</v>
      </c>
      <c r="B19" s="36"/>
      <c r="C19" s="20"/>
      <c r="D19" s="20"/>
      <c r="E19" s="75"/>
      <c r="F19" s="20"/>
      <c r="G19" s="21"/>
      <c r="H19" s="24"/>
      <c r="I19" s="25"/>
    </row>
    <row r="20" spans="1:9" s="26" customFormat="1" ht="15.75">
      <c r="A20" s="35"/>
      <c r="B20" s="36"/>
      <c r="C20" s="20"/>
      <c r="D20" s="20"/>
      <c r="E20" s="75"/>
      <c r="F20" s="20"/>
      <c r="G20" s="21"/>
      <c r="H20" s="24"/>
      <c r="I20" s="25"/>
    </row>
    <row r="21" spans="1:9" s="26" customFormat="1" ht="15.75">
      <c r="A21" s="19" t="s">
        <v>10</v>
      </c>
      <c r="B21" s="37"/>
      <c r="C21" s="20"/>
      <c r="D21" s="20"/>
      <c r="E21" s="75"/>
      <c r="F21" s="20"/>
      <c r="G21" s="21"/>
      <c r="H21" s="24"/>
      <c r="I21" s="25"/>
    </row>
    <row r="22" spans="1:102" s="41" customFormat="1" ht="15.75">
      <c r="A22" s="13" t="s">
        <v>11</v>
      </c>
      <c r="B22" s="38">
        <f>+B6+B11+B17+B21</f>
        <v>0</v>
      </c>
      <c r="C22" s="39">
        <f>+C6+C11+C17+C18</f>
        <v>0</v>
      </c>
      <c r="D22" s="80">
        <f>+D6+D11+D17+D18</f>
        <v>6337475.4</v>
      </c>
      <c r="E22" s="81">
        <f>+E6+E11+E17+E18</f>
        <v>0</v>
      </c>
      <c r="F22" s="80">
        <f>+F6+F11+F17+F18</f>
        <v>-0.2653600014746189</v>
      </c>
      <c r="G22" s="80">
        <f>+G6+G11+G17+G18+0.5</f>
        <v>-0.4306532172486186</v>
      </c>
      <c r="H22" s="24"/>
      <c r="I22" s="24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</row>
    <row r="23" spans="1:9" s="26" customFormat="1" ht="15.75">
      <c r="A23" s="35" t="s">
        <v>12</v>
      </c>
      <c r="B23" s="20"/>
      <c r="C23" s="21"/>
      <c r="D23" s="21"/>
      <c r="E23" s="42"/>
      <c r="F23" s="20"/>
      <c r="G23" s="21"/>
      <c r="H23" s="43"/>
      <c r="I23" s="25"/>
    </row>
    <row r="24" spans="1:9" s="26" customFormat="1" ht="15.75">
      <c r="A24" s="67"/>
      <c r="B24" s="20"/>
      <c r="C24" s="21"/>
      <c r="D24" s="21"/>
      <c r="E24" s="42"/>
      <c r="F24" s="20"/>
      <c r="G24" s="21"/>
      <c r="H24" s="43"/>
      <c r="I24" s="25"/>
    </row>
    <row r="25" spans="1:9" s="18" customFormat="1" ht="15.75">
      <c r="A25" s="35" t="s">
        <v>13</v>
      </c>
      <c r="B25" s="44">
        <f aca="true" t="shared" si="1" ref="B25:G25">SUM(B24:B24)</f>
        <v>0</v>
      </c>
      <c r="C25" s="44">
        <f t="shared" si="1"/>
        <v>0</v>
      </c>
      <c r="D25" s="44">
        <f t="shared" si="1"/>
        <v>0</v>
      </c>
      <c r="E25" s="44">
        <f t="shared" si="1"/>
        <v>0</v>
      </c>
      <c r="F25" s="44">
        <f t="shared" si="1"/>
        <v>0</v>
      </c>
      <c r="G25" s="44">
        <f t="shared" si="1"/>
        <v>0</v>
      </c>
      <c r="H25" s="45"/>
      <c r="I25" s="17"/>
    </row>
    <row r="26" spans="1:9" s="18" customFormat="1" ht="15.75">
      <c r="A26" s="13" t="s">
        <v>14</v>
      </c>
      <c r="B26" s="76">
        <f aca="true" t="shared" si="2" ref="B26:G26">+B22+B25</f>
        <v>0</v>
      </c>
      <c r="C26" s="77">
        <f t="shared" si="2"/>
        <v>0</v>
      </c>
      <c r="D26" s="14">
        <f t="shared" si="2"/>
        <v>6337475.4</v>
      </c>
      <c r="E26" s="77">
        <f t="shared" si="2"/>
        <v>0</v>
      </c>
      <c r="F26" s="14">
        <f t="shared" si="2"/>
        <v>-0.2653600014746189</v>
      </c>
      <c r="G26" s="14">
        <f t="shared" si="2"/>
        <v>-0.4306532172486186</v>
      </c>
      <c r="H26" s="16"/>
      <c r="I26" s="17"/>
    </row>
    <row r="27" spans="1:9" s="26" customFormat="1" ht="15.75">
      <c r="A27" s="68" t="s">
        <v>24</v>
      </c>
      <c r="B27" s="82">
        <f>ROUND(-B17*0.01,0)</f>
        <v>0</v>
      </c>
      <c r="C27" s="82">
        <f>ROUND(-C17*0.01,0)</f>
        <v>0</v>
      </c>
      <c r="D27" s="82">
        <v>0</v>
      </c>
      <c r="E27" s="82">
        <v>0</v>
      </c>
      <c r="F27" s="82">
        <v>0</v>
      </c>
      <c r="G27" s="82">
        <v>0</v>
      </c>
      <c r="H27" s="46"/>
      <c r="I27" s="25"/>
    </row>
    <row r="28" spans="1:8" s="50" customFormat="1" ht="15" customHeight="1">
      <c r="A28" s="47" t="s">
        <v>15</v>
      </c>
      <c r="B28" s="48"/>
      <c r="C28" s="49"/>
      <c r="D28" s="48"/>
      <c r="E28" s="48"/>
      <c r="F28" s="48"/>
      <c r="G28" s="48"/>
      <c r="H28" s="48"/>
    </row>
    <row r="29" spans="1:8" s="50" customFormat="1" ht="15" customHeight="1">
      <c r="A29" s="50" t="s">
        <v>26</v>
      </c>
      <c r="B29" s="51"/>
      <c r="C29" s="52"/>
      <c r="D29" s="51"/>
      <c r="E29" s="48"/>
      <c r="F29" s="48"/>
      <c r="G29" s="48"/>
      <c r="H29" s="51"/>
    </row>
    <row r="30" spans="1:8" s="50" customFormat="1" ht="18" customHeight="1">
      <c r="A30" s="83" t="s">
        <v>27</v>
      </c>
      <c r="B30" s="51"/>
      <c r="C30" s="53"/>
      <c r="D30" s="51"/>
      <c r="E30" s="48"/>
      <c r="F30" s="48"/>
      <c r="G30" s="48"/>
      <c r="H30" s="51"/>
    </row>
    <row r="31" spans="1:8" s="50" customFormat="1" ht="18" customHeight="1">
      <c r="A31" s="83" t="s">
        <v>30</v>
      </c>
      <c r="B31" s="48"/>
      <c r="C31" s="54"/>
      <c r="D31" s="48"/>
      <c r="E31" s="48"/>
      <c r="F31" s="48"/>
      <c r="G31" s="48"/>
      <c r="H31" s="51"/>
    </row>
    <row r="32" spans="1:8" s="26" customFormat="1" ht="18" customHeight="1">
      <c r="A32" s="86" t="s">
        <v>29</v>
      </c>
      <c r="B32" s="40"/>
      <c r="C32" s="55"/>
      <c r="D32" s="40"/>
      <c r="E32" s="56"/>
      <c r="F32" s="56"/>
      <c r="G32" s="56"/>
      <c r="H32" s="56"/>
    </row>
    <row r="33" spans="1:8" s="26" customFormat="1" ht="18" customHeight="1">
      <c r="A33" s="85" t="s">
        <v>36</v>
      </c>
      <c r="B33" s="57"/>
      <c r="C33" s="58"/>
      <c r="D33" s="57"/>
      <c r="E33" s="57"/>
      <c r="F33" s="57"/>
      <c r="G33" s="57"/>
      <c r="H33" s="40"/>
    </row>
    <row r="34" spans="1:8" s="26" customFormat="1" ht="18" customHeight="1">
      <c r="A34" s="69" t="s">
        <v>31</v>
      </c>
      <c r="B34" s="57"/>
      <c r="C34" s="58"/>
      <c r="D34" s="57"/>
      <c r="E34" s="57"/>
      <c r="F34" s="57"/>
      <c r="G34" s="57"/>
      <c r="H34" s="40"/>
    </row>
    <row r="35" spans="1:8" s="26" customFormat="1" ht="18" customHeight="1">
      <c r="A35" s="87" t="s">
        <v>28</v>
      </c>
      <c r="B35" s="57"/>
      <c r="C35" s="58"/>
      <c r="D35" s="57"/>
      <c r="E35" s="57"/>
      <c r="F35" s="57"/>
      <c r="G35" s="57"/>
      <c r="H35" s="40"/>
    </row>
    <row r="36" spans="1:8" s="26" customFormat="1" ht="18" customHeight="1">
      <c r="A36" s="87" t="s">
        <v>25</v>
      </c>
      <c r="B36" s="57"/>
      <c r="C36" s="58"/>
      <c r="D36" s="57"/>
      <c r="E36" s="57"/>
      <c r="F36" s="57"/>
      <c r="G36" s="57"/>
      <c r="H36" s="40"/>
    </row>
    <row r="37" spans="1:8" s="26" customFormat="1" ht="16.5">
      <c r="A37" s="84" t="s">
        <v>32</v>
      </c>
      <c r="B37" s="57"/>
      <c r="C37" s="58"/>
      <c r="D37" s="57"/>
      <c r="E37" s="57"/>
      <c r="F37" s="57"/>
      <c r="G37" s="57"/>
      <c r="H37" s="40"/>
    </row>
    <row r="38" spans="1:8" s="26" customFormat="1" ht="15.75">
      <c r="A38" s="59"/>
      <c r="B38" s="57"/>
      <c r="C38" s="58"/>
      <c r="D38" s="57"/>
      <c r="E38" s="57"/>
      <c r="F38" s="57"/>
      <c r="G38" s="57"/>
      <c r="H38" s="40"/>
    </row>
    <row r="39" spans="2:8" ht="15">
      <c r="B39" s="61"/>
      <c r="C39" s="62"/>
      <c r="D39" s="61"/>
      <c r="E39" s="61"/>
      <c r="F39" s="61"/>
      <c r="G39" s="61"/>
      <c r="H39" s="63"/>
    </row>
    <row r="40" spans="2:8" ht="15">
      <c r="B40" s="61"/>
      <c r="C40" s="62"/>
      <c r="D40" s="61"/>
      <c r="E40" s="61"/>
      <c r="F40" s="61"/>
      <c r="G40" s="61"/>
      <c r="H40" s="63"/>
    </row>
    <row r="41" spans="2:8" ht="15">
      <c r="B41" s="61"/>
      <c r="C41" s="62"/>
      <c r="D41" s="61"/>
      <c r="E41" s="61"/>
      <c r="F41" s="61"/>
      <c r="G41" s="61"/>
      <c r="H41" s="63"/>
    </row>
    <row r="42" spans="2:8" ht="15">
      <c r="B42" s="61"/>
      <c r="C42" s="62"/>
      <c r="D42" s="61"/>
      <c r="E42" s="61"/>
      <c r="F42" s="61"/>
      <c r="G42" s="61"/>
      <c r="H42" s="63"/>
    </row>
  </sheetData>
  <mergeCells count="1">
    <mergeCell ref="A1:G1"/>
  </mergeCells>
  <printOptions/>
  <pageMargins left="0.5" right="0.5" top="0.75" bottom="0.75" header="0.5" footer="0.5"/>
  <pageSetup fitToHeight="1" fitToWidth="1" horizontalDpi="600" verticalDpi="600" orientation="landscape" scale="82" r:id="rId1"/>
  <headerFooter alignWithMargins="0">
    <oddFooter>&amp;LVets Fund Fin Plan (2)  HS Fund&amp;R5/31/2006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cp:lastPrinted>2006-06-01T18:24:07Z</cp:lastPrinted>
  <dcterms:created xsi:type="dcterms:W3CDTF">2006-04-10T21:55:54Z</dcterms:created>
  <dcterms:modified xsi:type="dcterms:W3CDTF">2006-06-01T18:24:38Z</dcterms:modified>
  <cp:category/>
  <cp:version/>
  <cp:contentType/>
  <cp:contentStatus/>
</cp:coreProperties>
</file>