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9405" activeTab="0"/>
  </bookViews>
  <sheets>
    <sheet name="Finplan 2nd Qtr Omnibu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00Salaries">#REF!</definedName>
    <definedName name="_01Salaries">#REF!</definedName>
    <definedName name="_02Salaries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encyContact">'[1]TOC Forms'!$C$57</definedName>
    <definedName name="agingtot">'[2]original TA contracts'!#REF!</definedName>
    <definedName name="all_other_reduction">'[3]2001 Final Target Reductions'!#REF!</definedName>
    <definedName name="Appro" localSheetId="0">#REF!</definedName>
    <definedName name="Appro">#REF!</definedName>
    <definedName name="ApproUnitName">'[1]TOC Forms'!$C$59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 localSheetId="0">#REF!</definedName>
    <definedName name="Carryover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'[1]TOC Forms'!$C$58</definedName>
    <definedName name="criminal" hidden="1">{"NonWhole",#N/A,FALSE,"ReorgRevisted"}</definedName>
    <definedName name="CSD_Reduction">'[3]2001 Final Target Reductions'!#REF!</definedName>
    <definedName name="CXAgncy09">'[4]09 REQ Sum Corrected 6-24-08'!$D$7:$D$9,'[4]09 REQ Sum Corrected 6-24-08'!$D$13,'[4]09 REQ Sum Corrected 6-24-08'!$D$17:$D$20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irstQOO">#REF!</definedName>
    <definedName name="Footnote" localSheetId="0">'[5]Footnote'!$A$4:$C$19</definedName>
    <definedName name="Footnote">#REF!</definedName>
    <definedName name="form" hidden="1">{"Dis",#N/A,FALSE,"ReorgRevisted"}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'[1]TOC Forms'!$C$56</definedName>
    <definedName name="gg" hidden="1">{"Dis",#N/A,FALSE,"ReorgRevisted"}</definedName>
    <definedName name="housingtot">'[2]original TA contracts'!#REF!</definedName>
    <definedName name="human_service_reduction">'[3]2001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'[3]2001 Final Target Reductions'!#REF!</definedName>
    <definedName name="mandatory_adds">'[3]2001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ther">#REF!</definedName>
    <definedName name="OtherSupplementals">#REF!</definedName>
    <definedName name="outcomes">#REF!</definedName>
    <definedName name="overhead_reduction">'[3]2001 Final Target Reductions'!#REF!</definedName>
    <definedName name="p" hidden="1">{"Dis",#N/A,FALSE,"ReorgRevisted"}</definedName>
    <definedName name="PERS_Percent">0.0613</definedName>
    <definedName name="_xlnm.Print_Area" localSheetId="0">'Finplan 2nd Qtr Omnibus'!$A$1:$G$69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ferences">#REF!</definedName>
    <definedName name="rename" hidden="1">{"NonWhole",#N/A,FALSE,"ReorgRevisted"}</definedName>
    <definedName name="Revenue_Percent_Exemption">'[3]2001 Final Target Reductions'!#REF!</definedName>
    <definedName name="rod" hidden="1">{"NonWhole",#N/A,FALSE,"ReorgRevisted"}</definedName>
    <definedName name="SecondQOO">#REF!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 localSheetId="0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hirdQOO">#REF!</definedName>
    <definedName name="Total_PSQ">'[3]2001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<sst xmlns="http://schemas.openxmlformats.org/spreadsheetml/2006/main" count="76" uniqueCount="75">
  <si>
    <t>Form C</t>
  </si>
  <si>
    <t>Non-CX Financial Plan</t>
  </si>
  <si>
    <t>Fund Name: HOUSING OPPORTUNITY FUND</t>
  </si>
  <si>
    <t>Fund Number: 000003220</t>
  </si>
  <si>
    <t>Prepared by:  Robinson Onuigbo</t>
  </si>
  <si>
    <t>Category</t>
  </si>
  <si>
    <t>Estimated-Adopted Change</t>
  </si>
  <si>
    <t>Explanation of Change</t>
  </si>
  <si>
    <t>Revenues</t>
  </si>
  <si>
    <t>*CIP Passage Point Capital Program</t>
  </si>
  <si>
    <t>Passage point revenue due from prior year</t>
  </si>
  <si>
    <t>*Interest</t>
  </si>
  <si>
    <t>*Other grants - City of Seattle and United Way</t>
  </si>
  <si>
    <t>*Veterans' Levy Capital</t>
  </si>
  <si>
    <t>*Human Services Levy Capital</t>
  </si>
  <si>
    <t>*HOF-DD Contribution</t>
  </si>
  <si>
    <t xml:space="preserve">*HGAP grants </t>
  </si>
  <si>
    <t>*Interim Loan Fund Balance/Repayment</t>
  </si>
  <si>
    <t>*Brooks Village planned resale of Property</t>
  </si>
  <si>
    <t>Planned resale of Brooks Village property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</si>
  <si>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</si>
  <si>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</si>
  <si>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</si>
  <si>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</si>
  <si>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</si>
  <si>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</si>
  <si>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</si>
  <si>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</si>
  <si>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*CIP Carryover (Committed to projects)</t>
  </si>
  <si>
    <t xml:space="preserve">* </t>
  </si>
  <si>
    <t>Total Designations and Reserves</t>
  </si>
  <si>
    <t>Ending Undesignated Fund Balance</t>
  </si>
  <si>
    <r>
      <t>Target Fund Balance</t>
    </r>
    <r>
      <rPr>
        <b/>
        <vertAlign val="superscript"/>
        <sz val="12"/>
        <rFont val="Times New Roman"/>
        <family val="1"/>
      </rPr>
      <t>2</t>
    </r>
  </si>
  <si>
    <t>Financial Plan Notes:</t>
  </si>
  <si>
    <t>Beginning Fund Balance</t>
  </si>
  <si>
    <r>
      <t>*Children and Family Fund Transfer</t>
    </r>
    <r>
      <rPr>
        <vertAlign val="superscript"/>
        <sz val="12"/>
        <rFont val="Times New Roman"/>
        <family val="1"/>
      </rPr>
      <t xml:space="preserve"> </t>
    </r>
  </si>
  <si>
    <t>*2060 Document Fee - RAHP</t>
  </si>
  <si>
    <t>*2060 Document Fee Admin- Dedicated revenue</t>
  </si>
  <si>
    <t xml:space="preserve">*2163 Homeless Housing Act Funding </t>
  </si>
  <si>
    <t xml:space="preserve">*1359 Homeless Housing Act Funding </t>
  </si>
  <si>
    <t>*2331 Homeless Housing Act Funding</t>
  </si>
  <si>
    <t>*2048 Homeless Housing Act Funding</t>
  </si>
  <si>
    <t>*Veterans Services Levy Housing Services</t>
  </si>
  <si>
    <t>*Human Services Levy Housing Services</t>
  </si>
  <si>
    <t>*Veterans &amp; Human Levy Landlord Risk Reduction</t>
  </si>
  <si>
    <t>*Credit Enhancement/Miscellaneous Revenue</t>
  </si>
  <si>
    <t>*MHCADSD Housing Services</t>
  </si>
  <si>
    <t xml:space="preserve">*Consolidated State Homeless Block Grant </t>
  </si>
  <si>
    <t>*Building Changes/Family Homeless Prog &amp; HPRP</t>
  </si>
  <si>
    <t>*United Way LLP &amp; HPRP</t>
  </si>
  <si>
    <t>*State Disability Lifeline (HEN)</t>
  </si>
  <si>
    <t>*Bonded Tax Revenue</t>
  </si>
  <si>
    <t>*Youth Homelessness Planning</t>
  </si>
  <si>
    <t>*Bus Ticket</t>
  </si>
  <si>
    <r>
      <t xml:space="preserve">*General Fund 2011 Supplementals </t>
    </r>
    <r>
      <rPr>
        <vertAlign val="superscript"/>
        <sz val="12"/>
        <rFont val="Times New Roman"/>
        <family val="1"/>
      </rPr>
      <t>7</t>
    </r>
  </si>
  <si>
    <r>
      <t>*Housing Projects &amp; Initiatives</t>
    </r>
    <r>
      <rPr>
        <vertAlign val="superscript"/>
        <sz val="12"/>
        <rFont val="Times New Roman"/>
        <family val="1"/>
      </rPr>
      <t>1</t>
    </r>
  </si>
  <si>
    <r>
      <t>*Homeless Housing &amp; Services Fund</t>
    </r>
    <r>
      <rPr>
        <vertAlign val="superscript"/>
        <sz val="12"/>
        <rFont val="Times New Roman"/>
        <family val="1"/>
      </rPr>
      <t>2</t>
    </r>
  </si>
  <si>
    <r>
      <t>*Human Service Levy Housing</t>
    </r>
    <r>
      <rPr>
        <vertAlign val="superscript"/>
        <sz val="12"/>
        <rFont val="Times New Roman"/>
        <family val="1"/>
      </rPr>
      <t>3</t>
    </r>
  </si>
  <si>
    <r>
      <t>*Veterans Levy Housing</t>
    </r>
    <r>
      <rPr>
        <vertAlign val="superscript"/>
        <sz val="12"/>
        <rFont val="Times New Roman"/>
        <family val="1"/>
      </rPr>
      <t>3</t>
    </r>
  </si>
  <si>
    <r>
      <t>*MIDD Housing</t>
    </r>
    <r>
      <rPr>
        <vertAlign val="superscript"/>
        <sz val="12"/>
        <rFont val="Times New Roman"/>
        <family val="1"/>
      </rPr>
      <t>4</t>
    </r>
  </si>
  <si>
    <r>
      <t>*Consolidated State Homeless Block Grant</t>
    </r>
    <r>
      <rPr>
        <vertAlign val="superscript"/>
        <sz val="12"/>
        <rFont val="Times New Roman"/>
        <family val="1"/>
      </rPr>
      <t>5</t>
    </r>
  </si>
  <si>
    <t>Interim Loan Fund Balance/Repayment</t>
  </si>
  <si>
    <t>Date Prepared:  May 8, 2012</t>
  </si>
  <si>
    <t>2012 Estimated</t>
  </si>
  <si>
    <t xml:space="preserve">2012 Revised  </t>
  </si>
  <si>
    <t>2012 Adopted</t>
  </si>
  <si>
    <r>
      <t>2011 Actual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</si>
  <si>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Revenue expected this year to cover shortfall</t>
  </si>
  <si>
    <t>Revenue expected this year for 2013</t>
  </si>
  <si>
    <t>Revenue from Private Foundation Funding</t>
  </si>
  <si>
    <t>Homeless Planner from Private Foundation Funding</t>
  </si>
  <si>
    <t>2.  The HOF Fund maintains a minimum target fund balance of $400,000 to mitigate revenue fluctuations.</t>
  </si>
  <si>
    <t>1. 2011 Actuals are from the 14th Month ARMS.  Subfund 3221 and 3223 were included in the actual.</t>
  </si>
  <si>
    <t>FTE in FHCD</t>
  </si>
  <si>
    <t>2nd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</si>
</sst>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mm/dd/yy"/>
    <numFmt numFmtId="167" formatCode="00\-000\-000\-0"/>
    <numFmt numFmtId="168" formatCode="[&lt;=9999999]000\-0000;[&gt;9999999]\(000\)\ 000\-0000;General"/>
    <numFmt numFmtId="169" formatCode="_(&quot;$&quot;* #,##0_);_(&quot;$&quot;* \(#,##0\);_(&quot;$&quot;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0"/>
      <color indexed="56"/>
      <name val="Arial"/>
      <family val="2"/>
    </font>
    <font>
      <sz val="10"/>
      <name val="Helv"/>
      <family val="0"/>
    </font>
    <font>
      <vertAlign val="superscript"/>
      <sz val="12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>
      <alignment horizontal="center"/>
      <protection locked="0"/>
    </xf>
    <xf numFmtId="0" fontId="41" fillId="0" borderId="0" applyNumberFormat="0" applyFill="0" applyBorder="0" applyAlignment="0" applyProtection="0"/>
    <xf numFmtId="167" fontId="0" fillId="0" borderId="0">
      <alignment horizontal="center"/>
      <protection locked="0"/>
    </xf>
    <xf numFmtId="0" fontId="0" fillId="0" borderId="0">
      <alignment horizontal="center"/>
      <protection/>
    </xf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1" fontId="2" fillId="0" borderId="10" applyBorder="0">
      <alignment/>
      <protection/>
    </xf>
    <xf numFmtId="0" fontId="5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7" fontId="3" fillId="0" borderId="0" xfId="59" applyFont="1" applyBorder="1" applyAlignment="1">
      <alignment horizontal="centerContinuous" wrapText="1"/>
      <protection/>
    </xf>
    <xf numFmtId="37" fontId="4" fillId="0" borderId="0" xfId="5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2" fillId="0" borderId="0" xfId="5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left"/>
    </xf>
    <xf numFmtId="37" fontId="3" fillId="0" borderId="0" xfId="59" applyFont="1" applyBorder="1" applyAlignment="1">
      <alignment horizontal="center" wrapText="1"/>
      <protection/>
    </xf>
    <xf numFmtId="0" fontId="0" fillId="33" borderId="0" xfId="0" applyFill="1" applyBorder="1" applyAlignment="1">
      <alignment horizontal="centerContinuous"/>
    </xf>
    <xf numFmtId="37" fontId="2" fillId="0" borderId="0" xfId="59" applyFont="1" applyBorder="1" applyAlignment="1">
      <alignment horizontal="left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5" fillId="0" borderId="0" xfId="59" applyFont="1" applyBorder="1" applyAlignment="1">
      <alignment horizontal="left"/>
      <protection/>
    </xf>
    <xf numFmtId="37" fontId="6" fillId="0" borderId="0" xfId="59" applyFont="1" applyBorder="1" applyAlignment="1">
      <alignment horizontal="left" wrapText="1"/>
      <protection/>
    </xf>
    <xf numFmtId="37" fontId="7" fillId="0" borderId="0" xfId="59" applyFont="1" applyBorder="1" applyAlignment="1">
      <alignment horizontal="left" wrapText="1"/>
      <protection/>
    </xf>
    <xf numFmtId="0" fontId="0" fillId="0" borderId="11" xfId="0" applyBorder="1" applyAlignment="1">
      <alignment horizontal="left"/>
    </xf>
    <xf numFmtId="37" fontId="2" fillId="0" borderId="11" xfId="59" applyFont="1" applyBorder="1" applyAlignment="1">
      <alignment horizontal="centerContinuous" wrapText="1"/>
      <protection/>
    </xf>
    <xf numFmtId="37" fontId="8" fillId="0" borderId="0" xfId="59" applyFont="1" applyBorder="1" applyAlignment="1">
      <alignment horizontal="centerContinuous" wrapText="1"/>
      <protection/>
    </xf>
    <xf numFmtId="37" fontId="5" fillId="33" borderId="12" xfId="59" applyFont="1" applyFill="1" applyBorder="1" applyAlignment="1">
      <alignment horizontal="center" wrapText="1"/>
      <protection/>
    </xf>
    <xf numFmtId="37" fontId="5" fillId="33" borderId="0" xfId="59" applyFont="1" applyFill="1" applyAlignment="1">
      <alignment horizontal="center" wrapText="1"/>
      <protection/>
    </xf>
    <xf numFmtId="0" fontId="2" fillId="33" borderId="0" xfId="0" applyFont="1" applyFill="1" applyAlignment="1">
      <alignment/>
    </xf>
    <xf numFmtId="164" fontId="6" fillId="0" borderId="13" xfId="42" applyNumberFormat="1" applyFont="1" applyBorder="1" applyAlignment="1">
      <alignment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2" fillId="0" borderId="14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0" fontId="2" fillId="0" borderId="0" xfId="0" applyFont="1" applyAlignment="1">
      <alignment/>
    </xf>
    <xf numFmtId="164" fontId="2" fillId="0" borderId="10" xfId="42" applyNumberFormat="1" applyFont="1" applyBorder="1" applyAlignment="1">
      <alignment/>
    </xf>
    <xf numFmtId="164" fontId="2" fillId="0" borderId="15" xfId="42" applyNumberFormat="1" applyFont="1" applyBorder="1" applyAlignment="1">
      <alignment/>
    </xf>
    <xf numFmtId="164" fontId="5" fillId="0" borderId="15" xfId="42" applyNumberFormat="1" applyFont="1" applyFill="1" applyBorder="1" applyAlignment="1">
      <alignment/>
    </xf>
    <xf numFmtId="164" fontId="5" fillId="0" borderId="16" xfId="42" applyNumberFormat="1" applyFont="1" applyFill="1" applyBorder="1" applyAlignment="1">
      <alignment/>
    </xf>
    <xf numFmtId="164" fontId="6" fillId="0" borderId="17" xfId="42" applyNumberFormat="1" applyFont="1" applyBorder="1" applyAlignment="1">
      <alignment/>
    </xf>
    <xf numFmtId="164" fontId="10" fillId="0" borderId="18" xfId="42" applyNumberFormat="1" applyFont="1" applyBorder="1" applyAlignment="1">
      <alignment/>
    </xf>
    <xf numFmtId="164" fontId="10" fillId="0" borderId="19" xfId="42" applyNumberFormat="1" applyFont="1" applyBorder="1" applyAlignment="1">
      <alignment/>
    </xf>
    <xf numFmtId="164" fontId="10" fillId="0" borderId="13" xfId="42" applyNumberFormat="1" applyFont="1" applyBorder="1" applyAlignment="1">
      <alignment/>
    </xf>
    <xf numFmtId="164" fontId="13" fillId="0" borderId="17" xfId="42" applyNumberFormat="1" applyFont="1" applyBorder="1" applyAlignment="1">
      <alignment/>
    </xf>
    <xf numFmtId="164" fontId="10" fillId="0" borderId="17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14" xfId="42" applyNumberFormat="1" applyFont="1" applyFill="1" applyBorder="1" applyAlignment="1">
      <alignment/>
    </xf>
    <xf numFmtId="164" fontId="10" fillId="0" borderId="19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165" fontId="14" fillId="0" borderId="19" xfId="0" applyNumberFormat="1" applyFont="1" applyBorder="1" applyAlignment="1">
      <alignment horizontal="left"/>
    </xf>
    <xf numFmtId="164" fontId="14" fillId="0" borderId="19" xfId="42" applyNumberFormat="1" applyFont="1" applyBorder="1" applyAlignment="1">
      <alignment horizontal="left"/>
    </xf>
    <xf numFmtId="164" fontId="5" fillId="0" borderId="19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10" fillId="0" borderId="21" xfId="42" applyNumberFormat="1" applyFont="1" applyBorder="1" applyAlignment="1">
      <alignment horizontal="right"/>
    </xf>
    <xf numFmtId="164" fontId="2" fillId="0" borderId="0" xfId="42" applyNumberFormat="1" applyFont="1" applyAlignment="1">
      <alignment horizontal="right"/>
    </xf>
    <xf numFmtId="37" fontId="6" fillId="0" borderId="0" xfId="59" applyFont="1" applyAlignment="1">
      <alignment horizontal="left"/>
      <protection/>
    </xf>
    <xf numFmtId="37" fontId="10" fillId="0" borderId="0" xfId="59" applyFont="1" applyBorder="1">
      <alignment/>
      <protection/>
    </xf>
    <xf numFmtId="37" fontId="6" fillId="0" borderId="0" xfId="59" applyFont="1" applyBorder="1">
      <alignment/>
      <protection/>
    </xf>
    <xf numFmtId="0" fontId="10" fillId="0" borderId="0" xfId="0" applyFont="1" applyAlignment="1">
      <alignment/>
    </xf>
    <xf numFmtId="37" fontId="2" fillId="0" borderId="0" xfId="59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37" fontId="2" fillId="0" borderId="0" xfId="59" applyFont="1" applyBorder="1">
      <alignment/>
      <protection/>
    </xf>
    <xf numFmtId="0" fontId="10" fillId="0" borderId="0" xfId="0" applyFont="1" applyBorder="1" applyAlignment="1">
      <alignment/>
    </xf>
    <xf numFmtId="37" fontId="5" fillId="0" borderId="0" xfId="59" applyFont="1" applyBorder="1">
      <alignment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0" xfId="42" applyFont="1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0" applyNumberFormat="1" applyBorder="1" applyAlignment="1">
      <alignment horizontal="center"/>
    </xf>
    <xf numFmtId="37" fontId="5" fillId="33" borderId="22" xfId="59" applyFont="1" applyFill="1" applyBorder="1" applyAlignment="1" applyProtection="1">
      <alignment horizontal="left" wrapText="1"/>
      <protection/>
    </xf>
    <xf numFmtId="37" fontId="5" fillId="33" borderId="23" xfId="59" applyFont="1" applyFill="1" applyBorder="1" applyAlignment="1">
      <alignment horizontal="center" wrapText="1"/>
      <protection/>
    </xf>
    <xf numFmtId="0" fontId="5" fillId="0" borderId="24" xfId="0" applyFont="1" applyBorder="1" applyAlignment="1">
      <alignment/>
    </xf>
    <xf numFmtId="169" fontId="0" fillId="0" borderId="16" xfId="44" applyNumberFormat="1" applyFont="1" applyBorder="1" applyAlignment="1">
      <alignment/>
    </xf>
    <xf numFmtId="169" fontId="0" fillId="0" borderId="16" xfId="44" applyNumberFormat="1" applyFont="1" applyFill="1" applyBorder="1" applyAlignment="1">
      <alignment/>
    </xf>
    <xf numFmtId="164" fontId="5" fillId="0" borderId="15" xfId="42" applyNumberFormat="1" applyFont="1" applyBorder="1" applyAlignment="1">
      <alignment/>
    </xf>
    <xf numFmtId="0" fontId="5" fillId="0" borderId="25" xfId="0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4" xfId="42" applyNumberFormat="1" applyFont="1" applyFill="1" applyBorder="1" applyAlignment="1">
      <alignment/>
    </xf>
    <xf numFmtId="37" fontId="2" fillId="0" borderId="25" xfId="58" applyFont="1" applyFill="1" applyBorder="1" applyAlignment="1">
      <alignment/>
      <protection/>
    </xf>
    <xf numFmtId="38" fontId="0" fillId="0" borderId="10" xfId="42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37" fontId="2" fillId="0" borderId="25" xfId="58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4" fontId="12" fillId="0" borderId="19" xfId="0" applyNumberFormat="1" applyFont="1" applyBorder="1" applyAlignment="1">
      <alignment/>
    </xf>
    <xf numFmtId="37" fontId="2" fillId="0" borderId="25" xfId="58" applyFont="1" applyFill="1" applyBorder="1" applyAlignment="1">
      <alignment horizontal="left"/>
      <protection/>
    </xf>
    <xf numFmtId="164" fontId="0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7" fontId="2" fillId="0" borderId="25" xfId="58" applyFont="1" applyFill="1" applyBorder="1" applyAlignment="1" applyProtection="1">
      <alignment horizontal="left"/>
      <protection locked="0"/>
    </xf>
    <xf numFmtId="37" fontId="2" fillId="0" borderId="25" xfId="58" applyFont="1" applyBorder="1" applyAlignment="1">
      <alignment horizontal="left"/>
      <protection/>
    </xf>
    <xf numFmtId="164" fontId="0" fillId="0" borderId="10" xfId="42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" fillId="0" borderId="25" xfId="42" applyNumberFormat="1" applyFont="1" applyBorder="1" applyAlignment="1">
      <alignment/>
    </xf>
    <xf numFmtId="0" fontId="11" fillId="0" borderId="24" xfId="0" applyFont="1" applyBorder="1" applyAlignment="1">
      <alignment/>
    </xf>
    <xf numFmtId="41" fontId="0" fillId="0" borderId="15" xfId="0" applyNumberFormat="1" applyBorder="1" applyAlignment="1">
      <alignment/>
    </xf>
    <xf numFmtId="164" fontId="2" fillId="0" borderId="15" xfId="42" applyNumberFormat="1" applyFont="1" applyFill="1" applyBorder="1" applyAlignment="1">
      <alignment/>
    </xf>
    <xf numFmtId="37" fontId="5" fillId="0" borderId="26" xfId="59" applyFont="1" applyFill="1" applyBorder="1" applyAlignment="1">
      <alignment horizontal="left"/>
      <protection/>
    </xf>
    <xf numFmtId="37" fontId="5" fillId="0" borderId="25" xfId="59" applyFont="1" applyFill="1" applyBorder="1" applyAlignment="1">
      <alignment horizontal="left"/>
      <protection/>
    </xf>
    <xf numFmtId="164" fontId="17" fillId="0" borderId="10" xfId="42" applyNumberFormat="1" applyFont="1" applyBorder="1" applyAlignment="1">
      <alignment/>
    </xf>
    <xf numFmtId="164" fontId="53" fillId="0" borderId="10" xfId="42" applyNumberFormat="1" applyFont="1" applyBorder="1" applyAlignment="1">
      <alignment/>
    </xf>
    <xf numFmtId="38" fontId="17" fillId="0" borderId="10" xfId="42" applyNumberFormat="1" applyFont="1" applyFill="1" applyBorder="1" applyAlignment="1">
      <alignment/>
    </xf>
    <xf numFmtId="37" fontId="11" fillId="0" borderId="25" xfId="58" applyFont="1" applyBorder="1" applyAlignment="1">
      <alignment horizontal="left"/>
      <protection/>
    </xf>
    <xf numFmtId="37" fontId="2" fillId="0" borderId="10" xfId="42" applyNumberFormat="1" applyFont="1" applyFill="1" applyBorder="1" applyAlignment="1">
      <alignment/>
    </xf>
    <xf numFmtId="0" fontId="11" fillId="0" borderId="25" xfId="0" applyFont="1" applyBorder="1" applyAlignment="1">
      <alignment/>
    </xf>
    <xf numFmtId="164" fontId="2" fillId="0" borderId="10" xfId="42" applyNumberFormat="1" applyFont="1" applyFill="1" applyBorder="1" applyAlignment="1">
      <alignment horizontal="center"/>
    </xf>
    <xf numFmtId="37" fontId="5" fillId="0" borderId="24" xfId="59" applyFont="1" applyFill="1" applyBorder="1" applyAlignment="1">
      <alignment horizontal="left"/>
      <protection/>
    </xf>
    <xf numFmtId="164" fontId="13" fillId="34" borderId="16" xfId="42" applyNumberFormat="1" applyFont="1" applyFill="1" applyBorder="1" applyAlignment="1" quotePrefix="1">
      <alignment/>
    </xf>
    <xf numFmtId="164" fontId="2" fillId="0" borderId="16" xfId="42" applyNumberFormat="1" applyFont="1" applyFill="1" applyBorder="1" applyAlignment="1">
      <alignment/>
    </xf>
    <xf numFmtId="164" fontId="2" fillId="34" borderId="16" xfId="42" applyNumberFormat="1" applyFont="1" applyFill="1" applyBorder="1" applyAlignment="1">
      <alignment/>
    </xf>
    <xf numFmtId="164" fontId="2" fillId="0" borderId="16" xfId="42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164" fontId="13" fillId="0" borderId="10" xfId="42" applyNumberFormat="1" applyFont="1" applyFill="1" applyBorder="1" applyAlignment="1" quotePrefix="1">
      <alignment/>
    </xf>
    <xf numFmtId="164" fontId="10" fillId="0" borderId="10" xfId="42" applyNumberFormat="1" applyFont="1" applyFill="1" applyBorder="1" applyAlignment="1" quotePrefix="1">
      <alignment/>
    </xf>
    <xf numFmtId="164" fontId="2" fillId="0" borderId="16" xfId="42" applyNumberFormat="1" applyFont="1" applyFill="1" applyBorder="1" applyAlignment="1" quotePrefix="1">
      <alignment/>
    </xf>
    <xf numFmtId="164" fontId="17" fillId="0" borderId="10" xfId="42" applyNumberFormat="1" applyFont="1" applyFill="1" applyBorder="1" applyAlignment="1">
      <alignment/>
    </xf>
    <xf numFmtId="164" fontId="53" fillId="0" borderId="10" xfId="42" applyNumberFormat="1" applyFont="1" applyFill="1" applyBorder="1" applyAlignment="1">
      <alignment/>
    </xf>
    <xf numFmtId="37" fontId="11" fillId="0" borderId="25" xfId="58" applyFont="1" applyBorder="1" applyAlignment="1" quotePrefix="1">
      <alignment horizontal="left"/>
      <protection/>
    </xf>
    <xf numFmtId="164" fontId="5" fillId="0" borderId="10" xfId="42" applyNumberFormat="1" applyFont="1" applyFill="1" applyBorder="1" applyAlignment="1">
      <alignment/>
    </xf>
    <xf numFmtId="37" fontId="5" fillId="0" borderId="27" xfId="59" applyFont="1" applyFill="1" applyBorder="1" applyAlignment="1">
      <alignment horizontal="left"/>
      <protection/>
    </xf>
    <xf numFmtId="37" fontId="5" fillId="0" borderId="28" xfId="59" applyFont="1" applyFill="1" applyBorder="1" applyAlignment="1" quotePrefix="1">
      <alignment horizontal="left"/>
      <protection/>
    </xf>
    <xf numFmtId="164" fontId="2" fillId="0" borderId="29" xfId="42" applyNumberFormat="1" applyFont="1" applyFill="1" applyBorder="1" applyAlignment="1">
      <alignment/>
    </xf>
    <xf numFmtId="164" fontId="2" fillId="0" borderId="29" xfId="42" applyNumberFormat="1" applyFont="1" applyBorder="1" applyAlignment="1">
      <alignment horizontal="right"/>
    </xf>
    <xf numFmtId="37" fontId="19" fillId="0" borderId="0" xfId="59" applyFont="1" applyBorder="1" applyAlignment="1">
      <alignment horizontal="left" wrapText="1"/>
      <protection/>
    </xf>
    <xf numFmtId="37" fontId="4" fillId="0" borderId="0" xfId="59" applyFont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und" xfId="48"/>
    <cellStyle name="General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_AIRPLAN.XLS" xfId="58"/>
    <cellStyle name="Normal_AIRPLAN.XLS_2006 Financial Plan" xfId="59"/>
    <cellStyle name="Note" xfId="60"/>
    <cellStyle name="Output" xfId="61"/>
    <cellStyle name="Percent" xfId="62"/>
    <cellStyle name="Phone" xfId="63"/>
    <cellStyle name="Title" xfId="64"/>
    <cellStyle name="Total" xfId="65"/>
    <cellStyle name="w15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chum\Data\RPM\123data\HOF%20Files\2008\HOF%202008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dy\My%20Documents\RANDY\2009%20Budget\DO\2009%20DCHS%20(0935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>
        <row r="56">
          <cell r="C56" t="str">
            <v>Fund 3220/Dept 0351</v>
          </cell>
        </row>
        <row r="57">
          <cell r="C57" t="str">
            <v>Robinson Onuigbo - BFO II</v>
          </cell>
        </row>
        <row r="58">
          <cell r="C58" t="str">
            <v>296-8654</v>
          </cell>
        </row>
        <row r="59">
          <cell r="C59" t="str">
            <v>Housing Opportunity Fund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3">
        <row r="7">
          <cell r="D7">
            <v>28417</v>
          </cell>
        </row>
        <row r="8">
          <cell r="D8">
            <v>176205</v>
          </cell>
        </row>
        <row r="9">
          <cell r="D9">
            <v>813361</v>
          </cell>
        </row>
        <row r="13">
          <cell r="D13">
            <v>221248</v>
          </cell>
        </row>
        <row r="17">
          <cell r="D17">
            <v>118312</v>
          </cell>
        </row>
        <row r="18">
          <cell r="D18">
            <v>84350</v>
          </cell>
        </row>
        <row r="19">
          <cell r="D19">
            <v>192271</v>
          </cell>
        </row>
        <row r="20">
          <cell r="D20">
            <v>43087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68"/>
  <sheetViews>
    <sheetView tabSelected="1" zoomScale="75" zoomScaleNormal="75" zoomScalePageLayoutView="0" workbookViewId="0" topLeftCell="A1">
      <selection activeCell="D66" sqref="D66"/>
    </sheetView>
  </sheetViews>
  <sheetFormatPr defaultColWidth="9.140625" defaultRowHeight="12.75"/>
  <cols>
    <col min="1" max="1" width="56.8515625" style="69" customWidth="1"/>
    <col min="2" max="2" width="14.7109375" style="3" customWidth="1"/>
    <col min="3" max="3" width="15.421875" style="75" customWidth="1"/>
    <col min="4" max="4" width="16.28125" style="3" customWidth="1"/>
    <col min="5" max="5" width="19.7109375" style="3" customWidth="1"/>
    <col min="6" max="6" width="20.7109375" style="3" customWidth="1"/>
    <col min="7" max="7" width="47.7109375" style="7" customWidth="1"/>
    <col min="8" max="8" width="8.8515625" style="7" customWidth="1"/>
    <col min="13" max="13" width="19.140625" style="0" customWidth="1"/>
    <col min="14" max="14" width="18.7109375" style="0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31" t="s">
        <v>1</v>
      </c>
      <c r="B2" s="131"/>
      <c r="C2" s="131"/>
      <c r="D2" s="131"/>
      <c r="E2" s="131"/>
      <c r="F2" s="131"/>
      <c r="G2" s="131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130" t="s">
        <v>74</v>
      </c>
      <c r="H3" s="6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4</v>
      </c>
      <c r="B5" s="10"/>
      <c r="C5" s="10"/>
      <c r="D5" s="10"/>
      <c r="E5" s="10"/>
      <c r="F5" s="15"/>
      <c r="G5" s="11" t="s">
        <v>62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 thickBot="1">
      <c r="A6" s="16"/>
      <c r="B6" s="17"/>
      <c r="C6" s="18"/>
      <c r="E6" s="19"/>
      <c r="F6" s="20"/>
      <c r="H6" s="20"/>
    </row>
    <row r="7" spans="1:8" s="23" customFormat="1" ht="33" customHeight="1">
      <c r="A7" s="77" t="s">
        <v>5</v>
      </c>
      <c r="B7" s="78" t="s">
        <v>66</v>
      </c>
      <c r="C7" s="78" t="s">
        <v>65</v>
      </c>
      <c r="D7" s="78" t="s">
        <v>64</v>
      </c>
      <c r="E7" s="78" t="s">
        <v>63</v>
      </c>
      <c r="F7" s="78" t="s">
        <v>6</v>
      </c>
      <c r="G7" s="21" t="s">
        <v>7</v>
      </c>
      <c r="H7" s="22"/>
    </row>
    <row r="8" spans="1:9" s="27" customFormat="1" ht="15.75">
      <c r="A8" s="79" t="s">
        <v>34</v>
      </c>
      <c r="B8" s="80">
        <f>7400561+9743468+14889321</f>
        <v>32033350</v>
      </c>
      <c r="C8" s="81">
        <v>45686698</v>
      </c>
      <c r="D8" s="80">
        <f>+B57</f>
        <v>31786034.56</v>
      </c>
      <c r="E8" s="34">
        <f>B57</f>
        <v>31786034.56</v>
      </c>
      <c r="F8" s="82"/>
      <c r="G8" s="24"/>
      <c r="H8" s="25"/>
      <c r="I8" s="26"/>
    </row>
    <row r="9" spans="1:9" s="31" customFormat="1" ht="15.75">
      <c r="A9" s="83" t="s">
        <v>8</v>
      </c>
      <c r="B9" s="84"/>
      <c r="C9" s="85">
        <v>0</v>
      </c>
      <c r="D9" s="84"/>
      <c r="E9" s="28"/>
      <c r="F9" s="28"/>
      <c r="G9" s="37"/>
      <c r="H9" s="29"/>
      <c r="I9" s="30"/>
    </row>
    <row r="10" spans="1:9" s="31" customFormat="1" ht="18.75">
      <c r="A10" s="86" t="s">
        <v>35</v>
      </c>
      <c r="B10" s="87">
        <v>229981</v>
      </c>
      <c r="C10" s="87">
        <v>229981</v>
      </c>
      <c r="D10" s="87">
        <f>+C10</f>
        <v>229981</v>
      </c>
      <c r="E10" s="88">
        <f>+D10</f>
        <v>229981</v>
      </c>
      <c r="F10" s="32">
        <f>+E10-C10</f>
        <v>0</v>
      </c>
      <c r="G10" s="38"/>
      <c r="H10" s="29"/>
      <c r="I10" s="30"/>
    </row>
    <row r="11" spans="1:9" s="31" customFormat="1" ht="15.75">
      <c r="A11" s="89" t="s">
        <v>9</v>
      </c>
      <c r="B11" s="87">
        <f>2071417+30239</f>
        <v>2101656</v>
      </c>
      <c r="C11" s="87"/>
      <c r="D11" s="87">
        <f>157997+24812+5858</f>
        <v>188667</v>
      </c>
      <c r="E11" s="88">
        <f aca="true" t="shared" si="0" ref="E11:E38">+D11</f>
        <v>188667</v>
      </c>
      <c r="F11" s="32">
        <f>+E11-C11</f>
        <v>188667</v>
      </c>
      <c r="G11" s="38" t="s">
        <v>10</v>
      </c>
      <c r="H11" s="29"/>
      <c r="I11" s="30"/>
    </row>
    <row r="12" spans="1:9" s="31" customFormat="1" ht="15.75">
      <c r="A12" s="89" t="s">
        <v>11</v>
      </c>
      <c r="B12" s="87">
        <v>54477</v>
      </c>
      <c r="C12" s="87">
        <v>85000</v>
      </c>
      <c r="D12" s="87">
        <f aca="true" t="shared" si="1" ref="D12:D19">+C12</f>
        <v>85000</v>
      </c>
      <c r="E12" s="88">
        <f t="shared" si="0"/>
        <v>85000</v>
      </c>
      <c r="F12" s="32">
        <f aca="true" t="shared" si="2" ref="F12:F38">+E12-C12</f>
        <v>0</v>
      </c>
      <c r="G12" s="90"/>
      <c r="H12" s="29"/>
      <c r="I12" s="30"/>
    </row>
    <row r="13" spans="1:9" s="31" customFormat="1" ht="15.75">
      <c r="A13" s="89" t="s">
        <v>36</v>
      </c>
      <c r="B13" s="87">
        <v>1915320</v>
      </c>
      <c r="C13" s="87">
        <v>2400000</v>
      </c>
      <c r="D13" s="87">
        <f t="shared" si="1"/>
        <v>2400000</v>
      </c>
      <c r="E13" s="88">
        <f t="shared" si="0"/>
        <v>2400000</v>
      </c>
      <c r="F13" s="32">
        <f t="shared" si="2"/>
        <v>0</v>
      </c>
      <c r="G13" s="91"/>
      <c r="H13" s="29"/>
      <c r="I13" s="30"/>
    </row>
    <row r="14" spans="1:9" s="31" customFormat="1" ht="15.75">
      <c r="A14" s="89" t="s">
        <v>37</v>
      </c>
      <c r="B14" s="87">
        <v>168011</v>
      </c>
      <c r="C14" s="87">
        <v>190000</v>
      </c>
      <c r="D14" s="87">
        <f t="shared" si="1"/>
        <v>190000</v>
      </c>
      <c r="E14" s="88">
        <f>+D14</f>
        <v>190000</v>
      </c>
      <c r="F14" s="32">
        <f t="shared" si="2"/>
        <v>0</v>
      </c>
      <c r="G14" s="38"/>
      <c r="H14" s="29"/>
      <c r="I14" s="30"/>
    </row>
    <row r="15" spans="1:9" s="31" customFormat="1" ht="15.75">
      <c r="A15" s="89" t="s">
        <v>38</v>
      </c>
      <c r="B15" s="87">
        <f>1998106+123095+1575</f>
        <v>2122776</v>
      </c>
      <c r="C15" s="87">
        <v>2500000</v>
      </c>
      <c r="D15" s="87">
        <f t="shared" si="1"/>
        <v>2500000</v>
      </c>
      <c r="E15" s="88">
        <f t="shared" si="0"/>
        <v>2500000</v>
      </c>
      <c r="F15" s="32">
        <f t="shared" si="2"/>
        <v>0</v>
      </c>
      <c r="G15" s="38"/>
      <c r="H15" s="29"/>
      <c r="I15" s="30"/>
    </row>
    <row r="16" spans="1:9" s="31" customFormat="1" ht="15.75">
      <c r="A16" s="89" t="s">
        <v>39</v>
      </c>
      <c r="B16" s="87">
        <v>2448407</v>
      </c>
      <c r="C16" s="87">
        <v>3000000</v>
      </c>
      <c r="D16" s="87">
        <f t="shared" si="1"/>
        <v>3000000</v>
      </c>
      <c r="E16" s="88">
        <f t="shared" si="0"/>
        <v>3000000</v>
      </c>
      <c r="F16" s="32">
        <f>+E16-C16</f>
        <v>0</v>
      </c>
      <c r="G16" s="38"/>
      <c r="H16" s="29"/>
      <c r="I16" s="30"/>
    </row>
    <row r="17" spans="1:9" s="31" customFormat="1" ht="15.75">
      <c r="A17" s="89" t="s">
        <v>40</v>
      </c>
      <c r="B17" s="87">
        <v>3970704</v>
      </c>
      <c r="C17" s="87">
        <v>4500000</v>
      </c>
      <c r="D17" s="87">
        <f t="shared" si="1"/>
        <v>4500000</v>
      </c>
      <c r="E17" s="88">
        <f t="shared" si="0"/>
        <v>4500000</v>
      </c>
      <c r="F17" s="32">
        <f t="shared" si="2"/>
        <v>0</v>
      </c>
      <c r="G17" s="38"/>
      <c r="H17" s="29"/>
      <c r="I17" s="30"/>
    </row>
    <row r="18" spans="1:9" s="31" customFormat="1" ht="15.75">
      <c r="A18" s="89" t="s">
        <v>41</v>
      </c>
      <c r="B18" s="87"/>
      <c r="C18" s="87"/>
      <c r="D18" s="87">
        <v>1000000</v>
      </c>
      <c r="E18" s="88">
        <f t="shared" si="0"/>
        <v>1000000</v>
      </c>
      <c r="F18" s="32">
        <f t="shared" si="2"/>
        <v>1000000</v>
      </c>
      <c r="G18" s="38" t="s">
        <v>67</v>
      </c>
      <c r="H18" s="29"/>
      <c r="I18" s="30"/>
    </row>
    <row r="19" spans="1:9" s="31" customFormat="1" ht="15.75">
      <c r="A19" s="89" t="s">
        <v>12</v>
      </c>
      <c r="B19" s="87">
        <f>53044+80000</f>
        <v>133044</v>
      </c>
      <c r="C19" s="87">
        <v>133044</v>
      </c>
      <c r="D19" s="87">
        <f t="shared" si="1"/>
        <v>133044</v>
      </c>
      <c r="E19" s="88">
        <f t="shared" si="0"/>
        <v>133044</v>
      </c>
      <c r="F19" s="32">
        <f t="shared" si="2"/>
        <v>0</v>
      </c>
      <c r="G19" s="38"/>
      <c r="H19" s="29"/>
      <c r="I19" s="30"/>
    </row>
    <row r="20" spans="1:9" s="31" customFormat="1" ht="15.75">
      <c r="A20" s="92" t="s">
        <v>13</v>
      </c>
      <c r="B20" s="87">
        <v>1495269</v>
      </c>
      <c r="C20" s="87">
        <f>300000</f>
        <v>300000</v>
      </c>
      <c r="D20" s="87">
        <f>+C20</f>
        <v>300000</v>
      </c>
      <c r="E20" s="88">
        <f t="shared" si="0"/>
        <v>300000</v>
      </c>
      <c r="F20" s="32">
        <f t="shared" si="2"/>
        <v>0</v>
      </c>
      <c r="G20" s="38"/>
      <c r="H20" s="29"/>
      <c r="I20" s="30"/>
    </row>
    <row r="21" spans="1:9" s="31" customFormat="1" ht="15.75">
      <c r="A21" s="92" t="s">
        <v>14</v>
      </c>
      <c r="B21" s="87">
        <v>700000</v>
      </c>
      <c r="C21" s="87">
        <v>700000</v>
      </c>
      <c r="D21" s="87">
        <f aca="true" t="shared" si="3" ref="D21:D28">+C21</f>
        <v>700000</v>
      </c>
      <c r="E21" s="88">
        <f t="shared" si="0"/>
        <v>700000</v>
      </c>
      <c r="F21" s="32">
        <f t="shared" si="2"/>
        <v>0</v>
      </c>
      <c r="G21" s="38"/>
      <c r="H21" s="29"/>
      <c r="I21" s="30"/>
    </row>
    <row r="22" spans="1:9" s="31" customFormat="1" ht="15.75">
      <c r="A22" s="92" t="s">
        <v>42</v>
      </c>
      <c r="B22" s="87">
        <v>2810386</v>
      </c>
      <c r="C22" s="93">
        <v>300000</v>
      </c>
      <c r="D22" s="87">
        <f t="shared" si="3"/>
        <v>300000</v>
      </c>
      <c r="E22" s="88">
        <f t="shared" si="0"/>
        <v>300000</v>
      </c>
      <c r="F22" s="32">
        <f t="shared" si="2"/>
        <v>0</v>
      </c>
      <c r="G22" s="38"/>
      <c r="H22" s="29"/>
      <c r="I22" s="30"/>
    </row>
    <row r="23" spans="1:9" s="31" customFormat="1" ht="15.75">
      <c r="A23" s="92" t="s">
        <v>43</v>
      </c>
      <c r="B23" s="87"/>
      <c r="C23" s="93">
        <v>700000</v>
      </c>
      <c r="D23" s="87">
        <f t="shared" si="3"/>
        <v>700000</v>
      </c>
      <c r="E23" s="88">
        <f t="shared" si="0"/>
        <v>700000</v>
      </c>
      <c r="F23" s="32">
        <f t="shared" si="2"/>
        <v>0</v>
      </c>
      <c r="G23" s="38"/>
      <c r="H23" s="29"/>
      <c r="I23" s="30"/>
    </row>
    <row r="24" spans="1:9" s="31" customFormat="1" ht="15.75">
      <c r="A24" s="92" t="s">
        <v>44</v>
      </c>
      <c r="B24" s="87">
        <v>961182</v>
      </c>
      <c r="C24" s="94"/>
      <c r="D24" s="87"/>
      <c r="E24" s="88">
        <f t="shared" si="0"/>
        <v>0</v>
      </c>
      <c r="F24" s="32">
        <f t="shared" si="2"/>
        <v>0</v>
      </c>
      <c r="G24" s="38"/>
      <c r="H24" s="29"/>
      <c r="I24" s="30"/>
    </row>
    <row r="25" spans="1:9" s="31" customFormat="1" ht="15.75">
      <c r="A25" s="89" t="s">
        <v>45</v>
      </c>
      <c r="B25" s="87">
        <f>76657+5740+46579+787</f>
        <v>129763</v>
      </c>
      <c r="C25" s="87">
        <v>105511</v>
      </c>
      <c r="D25" s="87">
        <f t="shared" si="3"/>
        <v>105511</v>
      </c>
      <c r="E25" s="88">
        <f t="shared" si="0"/>
        <v>105511</v>
      </c>
      <c r="F25" s="32">
        <f t="shared" si="2"/>
        <v>0</v>
      </c>
      <c r="G25" s="38"/>
      <c r="H25" s="29"/>
      <c r="I25" s="30"/>
    </row>
    <row r="26" spans="1:9" s="31" customFormat="1" ht="15.75">
      <c r="A26" s="92" t="s">
        <v>46</v>
      </c>
      <c r="B26" s="87">
        <v>1658004</v>
      </c>
      <c r="C26" s="87">
        <v>2065000</v>
      </c>
      <c r="D26" s="87">
        <f t="shared" si="3"/>
        <v>2065000</v>
      </c>
      <c r="E26" s="88">
        <f t="shared" si="0"/>
        <v>2065000</v>
      </c>
      <c r="F26" s="32">
        <f t="shared" si="2"/>
        <v>0</v>
      </c>
      <c r="G26" s="38"/>
      <c r="H26" s="29"/>
      <c r="I26" s="30"/>
    </row>
    <row r="27" spans="1:9" s="31" customFormat="1" ht="15.75">
      <c r="A27" s="95" t="s">
        <v>16</v>
      </c>
      <c r="B27" s="87">
        <v>46615</v>
      </c>
      <c r="C27" s="87"/>
      <c r="D27" s="87"/>
      <c r="E27" s="88">
        <f t="shared" si="0"/>
        <v>0</v>
      </c>
      <c r="F27" s="32">
        <f t="shared" si="2"/>
        <v>0</v>
      </c>
      <c r="G27" s="38"/>
      <c r="H27" s="29"/>
      <c r="I27" s="30"/>
    </row>
    <row r="28" spans="1:9" s="31" customFormat="1" ht="15.75">
      <c r="A28" s="92" t="s">
        <v>47</v>
      </c>
      <c r="B28" s="87"/>
      <c r="C28" s="87">
        <v>3000000</v>
      </c>
      <c r="D28" s="87">
        <f t="shared" si="3"/>
        <v>3000000</v>
      </c>
      <c r="E28" s="88">
        <f t="shared" si="0"/>
        <v>3000000</v>
      </c>
      <c r="F28" s="32">
        <f t="shared" si="2"/>
        <v>0</v>
      </c>
      <c r="G28" s="38"/>
      <c r="H28" s="29"/>
      <c r="I28" s="30"/>
    </row>
    <row r="29" spans="1:9" s="31" customFormat="1" ht="15.75">
      <c r="A29" s="96" t="s">
        <v>15</v>
      </c>
      <c r="B29" s="87">
        <v>200000</v>
      </c>
      <c r="C29" s="87"/>
      <c r="D29" s="87">
        <v>200000</v>
      </c>
      <c r="E29" s="88">
        <f t="shared" si="0"/>
        <v>200000</v>
      </c>
      <c r="F29" s="32">
        <f t="shared" si="2"/>
        <v>200000</v>
      </c>
      <c r="G29" s="38" t="s">
        <v>68</v>
      </c>
      <c r="H29" s="29"/>
      <c r="I29" s="30"/>
    </row>
    <row r="30" spans="1:9" s="31" customFormat="1" ht="15.75">
      <c r="A30" s="92" t="s">
        <v>48</v>
      </c>
      <c r="B30" s="87">
        <v>686665</v>
      </c>
      <c r="C30" s="87">
        <v>3000000</v>
      </c>
      <c r="D30" s="87">
        <f>+C30</f>
        <v>3000000</v>
      </c>
      <c r="E30" s="88">
        <f t="shared" si="0"/>
        <v>3000000</v>
      </c>
      <c r="F30" s="32">
        <f t="shared" si="2"/>
        <v>0</v>
      </c>
      <c r="G30" s="38"/>
      <c r="H30" s="29"/>
      <c r="I30" s="30"/>
    </row>
    <row r="31" spans="1:9" s="31" customFormat="1" ht="15.75">
      <c r="A31" s="92" t="s">
        <v>49</v>
      </c>
      <c r="B31" s="97">
        <f>36330+43064+178300</f>
        <v>257694</v>
      </c>
      <c r="C31" s="87">
        <v>300000</v>
      </c>
      <c r="D31" s="87">
        <f>+C31</f>
        <v>300000</v>
      </c>
      <c r="E31" s="88">
        <f t="shared" si="0"/>
        <v>300000</v>
      </c>
      <c r="F31" s="32">
        <f t="shared" si="2"/>
        <v>0</v>
      </c>
      <c r="G31" s="38"/>
      <c r="H31" s="29"/>
      <c r="I31" s="30"/>
    </row>
    <row r="32" spans="1:9" s="31" customFormat="1" ht="15.75">
      <c r="A32" s="89" t="s">
        <v>18</v>
      </c>
      <c r="B32" s="87"/>
      <c r="C32" s="98"/>
      <c r="D32" s="87">
        <v>2846237</v>
      </c>
      <c r="E32" s="88">
        <f t="shared" si="0"/>
        <v>2846237</v>
      </c>
      <c r="F32" s="32">
        <f t="shared" si="2"/>
        <v>2846237</v>
      </c>
      <c r="G32" s="38" t="s">
        <v>19</v>
      </c>
      <c r="H32" s="29"/>
      <c r="I32" s="30"/>
    </row>
    <row r="33" spans="1:9" s="31" customFormat="1" ht="15.75">
      <c r="A33" s="89" t="s">
        <v>17</v>
      </c>
      <c r="B33" s="87"/>
      <c r="C33" s="87"/>
      <c r="D33" s="87">
        <v>6000000</v>
      </c>
      <c r="E33" s="88">
        <f t="shared" si="0"/>
        <v>6000000</v>
      </c>
      <c r="F33" s="32">
        <f t="shared" si="2"/>
        <v>6000000</v>
      </c>
      <c r="G33" s="38" t="s">
        <v>61</v>
      </c>
      <c r="H33" s="29"/>
      <c r="I33" s="30"/>
    </row>
    <row r="34" spans="1:9" s="31" customFormat="1" ht="15.75">
      <c r="A34" s="89" t="s">
        <v>50</v>
      </c>
      <c r="B34" s="87">
        <f>13029+56811+241252+143426</f>
        <v>454518</v>
      </c>
      <c r="C34" s="87">
        <v>10000000</v>
      </c>
      <c r="D34" s="87">
        <f>+C34</f>
        <v>10000000</v>
      </c>
      <c r="E34" s="88">
        <f t="shared" si="0"/>
        <v>10000000</v>
      </c>
      <c r="F34" s="32">
        <f t="shared" si="2"/>
        <v>0</v>
      </c>
      <c r="G34" s="38"/>
      <c r="H34" s="29"/>
      <c r="I34" s="30"/>
    </row>
    <row r="35" spans="1:9" s="31" customFormat="1" ht="15.75">
      <c r="A35" s="89" t="s">
        <v>51</v>
      </c>
      <c r="B35" s="87"/>
      <c r="C35" s="87"/>
      <c r="D35" s="87"/>
      <c r="E35" s="88">
        <f t="shared" si="0"/>
        <v>0</v>
      </c>
      <c r="F35" s="32">
        <f t="shared" si="2"/>
        <v>0</v>
      </c>
      <c r="G35" s="38"/>
      <c r="H35" s="29"/>
      <c r="I35" s="30"/>
    </row>
    <row r="36" spans="1:9" s="31" customFormat="1" ht="15.75">
      <c r="A36" s="89" t="s">
        <v>52</v>
      </c>
      <c r="B36" s="87"/>
      <c r="C36" s="87"/>
      <c r="D36" s="87">
        <v>90000</v>
      </c>
      <c r="E36" s="88">
        <f t="shared" si="0"/>
        <v>90000</v>
      </c>
      <c r="F36" s="32">
        <f t="shared" si="2"/>
        <v>90000</v>
      </c>
      <c r="G36" s="38" t="s">
        <v>69</v>
      </c>
      <c r="H36" s="29"/>
      <c r="I36" s="30"/>
    </row>
    <row r="37" spans="1:9" s="31" customFormat="1" ht="15.75">
      <c r="A37" s="89" t="s">
        <v>53</v>
      </c>
      <c r="B37" s="87"/>
      <c r="C37" s="87"/>
      <c r="D37" s="87"/>
      <c r="E37" s="88">
        <f t="shared" si="0"/>
        <v>0</v>
      </c>
      <c r="F37" s="32">
        <f t="shared" si="2"/>
        <v>0</v>
      </c>
      <c r="G37" s="38"/>
      <c r="H37" s="29"/>
      <c r="I37" s="30"/>
    </row>
    <row r="38" spans="1:9" s="31" customFormat="1" ht="18.75">
      <c r="A38" s="99" t="s">
        <v>54</v>
      </c>
      <c r="B38" s="97">
        <f>200000+3500000</f>
        <v>3700000</v>
      </c>
      <c r="C38" s="93">
        <v>0</v>
      </c>
      <c r="D38" s="97"/>
      <c r="E38" s="88">
        <f t="shared" si="0"/>
        <v>0</v>
      </c>
      <c r="F38" s="32">
        <f t="shared" si="2"/>
        <v>0</v>
      </c>
      <c r="G38" s="38"/>
      <c r="H38" s="29"/>
      <c r="I38" s="30"/>
    </row>
    <row r="39" spans="1:9" s="31" customFormat="1" ht="15.75">
      <c r="A39" s="100"/>
      <c r="B39" s="101"/>
      <c r="C39" s="102"/>
      <c r="D39" s="102"/>
      <c r="E39" s="102"/>
      <c r="F39" s="33">
        <f>+E39-C39</f>
        <v>0</v>
      </c>
      <c r="G39" s="38"/>
      <c r="H39" s="29"/>
      <c r="I39" s="30"/>
    </row>
    <row r="40" spans="1:15" s="27" customFormat="1" ht="15.75">
      <c r="A40" s="103" t="s">
        <v>20</v>
      </c>
      <c r="B40" s="34">
        <f>SUM(B10:B38)</f>
        <v>26244472</v>
      </c>
      <c r="C40" s="35">
        <f>SUM(C10:C39)</f>
        <v>33508536</v>
      </c>
      <c r="D40" s="35">
        <f>SUM(D10:D39)</f>
        <v>43833440</v>
      </c>
      <c r="E40" s="35">
        <f>SUM(E10:E39)</f>
        <v>43833440</v>
      </c>
      <c r="F40" s="35">
        <f>SUM(F10:F39)</f>
        <v>10324904</v>
      </c>
      <c r="G40" s="36"/>
      <c r="H40" s="25"/>
      <c r="I40" s="26"/>
      <c r="M40" s="31"/>
      <c r="N40" s="31"/>
      <c r="O40" s="31"/>
    </row>
    <row r="41" spans="1:9" s="31" customFormat="1" ht="15.75">
      <c r="A41" s="104" t="s">
        <v>21</v>
      </c>
      <c r="B41" s="88"/>
      <c r="C41" s="88"/>
      <c r="D41" s="88"/>
      <c r="E41" s="32"/>
      <c r="F41" s="32"/>
      <c r="G41" s="37"/>
      <c r="H41" s="29"/>
      <c r="I41" s="30"/>
    </row>
    <row r="42" spans="1:9" s="31" customFormat="1" ht="18.75">
      <c r="A42" s="92" t="s">
        <v>55</v>
      </c>
      <c r="B42" s="105">
        <v>-7753041</v>
      </c>
      <c r="C42" s="105">
        <f>-1901494-700000-200000-3000000-354757-212269-43466-970000-4000000-5000000</f>
        <v>-16381986</v>
      </c>
      <c r="D42" s="105">
        <f>+C42</f>
        <v>-16381986</v>
      </c>
      <c r="E42" s="106">
        <f>+D42</f>
        <v>-16381986</v>
      </c>
      <c r="F42" s="32">
        <f aca="true" t="shared" si="4" ref="F42:F47">+C42-E42</f>
        <v>0</v>
      </c>
      <c r="G42" s="38"/>
      <c r="H42" s="29"/>
      <c r="I42" s="30"/>
    </row>
    <row r="43" spans="1:9" s="31" customFormat="1" ht="18.75">
      <c r="A43" s="92" t="s">
        <v>56</v>
      </c>
      <c r="B43" s="107">
        <v>-9932551</v>
      </c>
      <c r="C43" s="105">
        <f>-2834090-3000000-4819369-133044-300000</f>
        <v>-11086503</v>
      </c>
      <c r="D43" s="105">
        <f>+C43-90000</f>
        <v>-11176503</v>
      </c>
      <c r="E43" s="106">
        <f>+D43</f>
        <v>-11176503</v>
      </c>
      <c r="F43" s="32">
        <f t="shared" si="4"/>
        <v>90000</v>
      </c>
      <c r="G43" s="38" t="s">
        <v>70</v>
      </c>
      <c r="H43" s="29"/>
      <c r="I43" s="30"/>
    </row>
    <row r="44" spans="1:9" s="31" customFormat="1" ht="18.75">
      <c r="A44" s="92" t="s">
        <v>57</v>
      </c>
      <c r="B44" s="107">
        <v>-1946430</v>
      </c>
      <c r="C44" s="105">
        <f>-700000-500000-200000-750000</f>
        <v>-2150000</v>
      </c>
      <c r="D44" s="105">
        <f>+C44</f>
        <v>-2150000</v>
      </c>
      <c r="E44" s="106">
        <f>+D44</f>
        <v>-2150000</v>
      </c>
      <c r="F44" s="32">
        <f t="shared" si="4"/>
        <v>0</v>
      </c>
      <c r="G44" s="38" t="s">
        <v>73</v>
      </c>
      <c r="H44" s="29"/>
      <c r="I44" s="30"/>
    </row>
    <row r="45" spans="1:9" s="31" customFormat="1" ht="18.75">
      <c r="A45" s="92" t="s">
        <v>58</v>
      </c>
      <c r="B45" s="107">
        <f>-755061-1169725.44-76676</f>
        <v>-2001462.44</v>
      </c>
      <c r="C45" s="105">
        <f>-330000-500000-927287-300000</f>
        <v>-2057287</v>
      </c>
      <c r="D45" s="105">
        <f>+C45</f>
        <v>-2057287</v>
      </c>
      <c r="E45" s="106">
        <f>+D45</f>
        <v>-2057287</v>
      </c>
      <c r="F45" s="32">
        <f t="shared" si="4"/>
        <v>0</v>
      </c>
      <c r="G45" s="38"/>
      <c r="H45" s="29"/>
      <c r="I45" s="30"/>
    </row>
    <row r="46" spans="1:9" s="31" customFormat="1" ht="18.75">
      <c r="A46" s="92" t="s">
        <v>59</v>
      </c>
      <c r="B46" s="107">
        <v>-4858303</v>
      </c>
      <c r="C46" s="105">
        <v>-2065000</v>
      </c>
      <c r="D46" s="105">
        <f>+C46</f>
        <v>-2065000</v>
      </c>
      <c r="E46" s="106">
        <f>+D46</f>
        <v>-2065000</v>
      </c>
      <c r="F46" s="32">
        <f t="shared" si="4"/>
        <v>0</v>
      </c>
      <c r="G46" s="38"/>
      <c r="H46" s="29"/>
      <c r="I46" s="30"/>
    </row>
    <row r="47" spans="1:9" s="31" customFormat="1" ht="18.75">
      <c r="A47" s="92" t="s">
        <v>60</v>
      </c>
      <c r="B47" s="107"/>
      <c r="C47" s="105">
        <v>-3000000</v>
      </c>
      <c r="D47" s="105">
        <f>+C47</f>
        <v>-3000000</v>
      </c>
      <c r="E47" s="106">
        <f>+D47</f>
        <v>-3000000</v>
      </c>
      <c r="F47" s="32">
        <f t="shared" si="4"/>
        <v>0</v>
      </c>
      <c r="G47" s="38"/>
      <c r="H47" s="29"/>
      <c r="I47" s="30"/>
    </row>
    <row r="48" spans="1:9" s="31" customFormat="1" ht="15.75">
      <c r="A48" s="108"/>
      <c r="B48" s="88"/>
      <c r="C48" s="109"/>
      <c r="D48" s="88"/>
      <c r="E48" s="32"/>
      <c r="F48" s="32"/>
      <c r="G48" s="38"/>
      <c r="H48" s="29"/>
      <c r="I48" s="30"/>
    </row>
    <row r="49" spans="1:9" s="31" customFormat="1" ht="15.75">
      <c r="A49" s="110"/>
      <c r="B49" s="88"/>
      <c r="C49" s="111"/>
      <c r="D49" s="88"/>
      <c r="E49" s="88"/>
      <c r="F49" s="32"/>
      <c r="G49" s="38"/>
      <c r="H49" s="29"/>
      <c r="I49" s="30"/>
    </row>
    <row r="50" spans="1:9" s="27" customFormat="1" ht="15.75">
      <c r="A50" s="112" t="s">
        <v>22</v>
      </c>
      <c r="B50" s="34">
        <f>SUM(B42:B49)</f>
        <v>-26491787.44</v>
      </c>
      <c r="C50" s="34">
        <f>SUM(C42:C49)</f>
        <v>-36740776</v>
      </c>
      <c r="D50" s="34">
        <f>SUM(D42:D49)</f>
        <v>-36830776</v>
      </c>
      <c r="E50" s="34">
        <f>SUM(E42:E49)</f>
        <v>-36830776</v>
      </c>
      <c r="F50" s="34">
        <f>SUM(F42:F49)</f>
        <v>90000</v>
      </c>
      <c r="G50" s="39"/>
      <c r="H50" s="25"/>
      <c r="I50" s="26"/>
    </row>
    <row r="51" spans="1:9" s="31" customFormat="1" ht="15.75">
      <c r="A51" s="103" t="s">
        <v>23</v>
      </c>
      <c r="B51" s="113"/>
      <c r="C51" s="114">
        <v>0</v>
      </c>
      <c r="D51" s="114"/>
      <c r="E51" s="115">
        <v>0</v>
      </c>
      <c r="F51" s="116">
        <v>0</v>
      </c>
      <c r="G51" s="40"/>
      <c r="H51" s="29"/>
      <c r="I51" s="30"/>
    </row>
    <row r="52" spans="1:9" s="31" customFormat="1" ht="15.75">
      <c r="A52" s="117" t="s">
        <v>24</v>
      </c>
      <c r="B52" s="84"/>
      <c r="C52" s="84"/>
      <c r="D52" s="84"/>
      <c r="E52" s="84"/>
      <c r="F52" s="32"/>
      <c r="G52" s="38"/>
      <c r="H52" s="29"/>
      <c r="I52" s="30"/>
    </row>
    <row r="53" spans="1:9" s="31" customFormat="1" ht="15.75">
      <c r="A53" s="118"/>
      <c r="B53" s="97"/>
      <c r="C53" s="97"/>
      <c r="D53" s="97"/>
      <c r="E53" s="97"/>
      <c r="F53" s="32"/>
      <c r="G53" s="38"/>
      <c r="H53" s="29"/>
      <c r="I53" s="30"/>
    </row>
    <row r="54" spans="1:9" s="31" customFormat="1" ht="15.75">
      <c r="A54" s="118" t="s">
        <v>25</v>
      </c>
      <c r="B54" s="97"/>
      <c r="C54" s="97"/>
      <c r="D54" s="97">
        <f>SUM(D52:D53)</f>
        <v>0</v>
      </c>
      <c r="E54" s="97">
        <f>SUM(E52:E53)</f>
        <v>0</v>
      </c>
      <c r="F54" s="32"/>
      <c r="G54" s="38"/>
      <c r="H54" s="29"/>
      <c r="I54" s="30"/>
    </row>
    <row r="55" spans="1:9" s="31" customFormat="1" ht="15.75">
      <c r="A55" s="104"/>
      <c r="B55" s="119"/>
      <c r="C55" s="88"/>
      <c r="D55" s="88"/>
      <c r="E55" s="88"/>
      <c r="F55" s="32"/>
      <c r="G55" s="38"/>
      <c r="H55" s="29"/>
      <c r="I55" s="30"/>
    </row>
    <row r="56" spans="1:9" s="31" customFormat="1" ht="15.75">
      <c r="A56" s="104" t="s">
        <v>25</v>
      </c>
      <c r="B56" s="120"/>
      <c r="C56" s="88"/>
      <c r="D56" s="88"/>
      <c r="E56" s="88"/>
      <c r="F56" s="32"/>
      <c r="G56" s="38"/>
      <c r="H56" s="29"/>
      <c r="I56" s="30"/>
    </row>
    <row r="57" spans="1:102" s="43" customFormat="1" ht="15.75">
      <c r="A57" s="103" t="s">
        <v>26</v>
      </c>
      <c r="B57" s="121">
        <f>+B8+B40+B50+B56</f>
        <v>31786034.56</v>
      </c>
      <c r="C57" s="121">
        <f>+C8+C40+C50+C51</f>
        <v>42454458</v>
      </c>
      <c r="D57" s="121">
        <f>+D8+D40+D50+D51</f>
        <v>38788698.56</v>
      </c>
      <c r="E57" s="121">
        <f>+E8+E40+E50+E51</f>
        <v>38788698.56</v>
      </c>
      <c r="F57" s="121">
        <f>+D57-E57</f>
        <v>0</v>
      </c>
      <c r="G57" s="41"/>
      <c r="H57" s="29"/>
      <c r="I57" s="29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9" s="31" customFormat="1" ht="15.75">
      <c r="A58" s="104" t="s">
        <v>27</v>
      </c>
      <c r="B58" s="88"/>
      <c r="C58" s="88"/>
      <c r="D58" s="88">
        <v>0</v>
      </c>
      <c r="E58" s="88">
        <v>0</v>
      </c>
      <c r="F58" s="44"/>
      <c r="G58" s="45"/>
      <c r="H58" s="46"/>
      <c r="I58" s="30"/>
    </row>
    <row r="59" spans="1:9" s="31" customFormat="1" ht="15.75">
      <c r="A59" s="95" t="s">
        <v>28</v>
      </c>
      <c r="B59" s="122">
        <f>-14364366-5789844-19853432</f>
        <v>-40007642</v>
      </c>
      <c r="C59" s="122">
        <v>-42003734</v>
      </c>
      <c r="D59" s="105">
        <f>+B59+1650000</f>
        <v>-38357642</v>
      </c>
      <c r="E59" s="123">
        <f>+D59</f>
        <v>-38357642</v>
      </c>
      <c r="F59" s="47">
        <v>0</v>
      </c>
      <c r="G59" s="48"/>
      <c r="H59" s="46"/>
      <c r="I59" s="30"/>
    </row>
    <row r="60" spans="1:9" s="31" customFormat="1" ht="15.75">
      <c r="A60" s="124"/>
      <c r="B60" s="88"/>
      <c r="C60" s="88"/>
      <c r="D60" s="88"/>
      <c r="E60" s="88"/>
      <c r="F60" s="47">
        <v>0</v>
      </c>
      <c r="G60" s="48"/>
      <c r="H60" s="46"/>
      <c r="I60" s="30"/>
    </row>
    <row r="61" spans="1:9" s="31" customFormat="1" ht="15.75">
      <c r="A61" s="110" t="s">
        <v>29</v>
      </c>
      <c r="B61" s="88"/>
      <c r="C61" s="88"/>
      <c r="D61" s="88"/>
      <c r="E61" s="88"/>
      <c r="F61" s="47">
        <v>0</v>
      </c>
      <c r="G61" s="49"/>
      <c r="H61" s="46"/>
      <c r="I61" s="30"/>
    </row>
    <row r="62" spans="1:9" s="27" customFormat="1" ht="15.75">
      <c r="A62" s="104" t="s">
        <v>30</v>
      </c>
      <c r="B62" s="125">
        <f>SUM(B58:B61)</f>
        <v>-40007642</v>
      </c>
      <c r="C62" s="125">
        <f>SUM(C58:C61)</f>
        <v>-42003734</v>
      </c>
      <c r="D62" s="125">
        <f>SUM(D58:D61)</f>
        <v>-38357642</v>
      </c>
      <c r="E62" s="125">
        <f>SUM(E58:E61)</f>
        <v>-38357642</v>
      </c>
      <c r="F62" s="47">
        <v>0</v>
      </c>
      <c r="G62" s="50"/>
      <c r="H62" s="51"/>
      <c r="I62" s="26"/>
    </row>
    <row r="63" spans="1:9" s="27" customFormat="1" ht="15.75">
      <c r="A63" s="103" t="s">
        <v>31</v>
      </c>
      <c r="B63" s="35">
        <f>+B57+B62</f>
        <v>-8221607.440000001</v>
      </c>
      <c r="C63" s="35">
        <f>+C57+C62</f>
        <v>450724</v>
      </c>
      <c r="D63" s="35">
        <f>+D57+D62</f>
        <v>431056.5600000024</v>
      </c>
      <c r="E63" s="35">
        <f>+E57+E62</f>
        <v>431056.5600000024</v>
      </c>
      <c r="F63" s="35">
        <f>+D63-E63</f>
        <v>0</v>
      </c>
      <c r="G63" s="38"/>
      <c r="H63" s="25"/>
      <c r="I63" s="26"/>
    </row>
    <row r="64" spans="1:9" s="27" customFormat="1" ht="15.75">
      <c r="A64" s="126"/>
      <c r="B64" s="35"/>
      <c r="C64" s="35"/>
      <c r="D64" s="35"/>
      <c r="E64" s="35"/>
      <c r="F64" s="82"/>
      <c r="G64" s="38"/>
      <c r="H64" s="25"/>
      <c r="I64" s="26"/>
    </row>
    <row r="65" spans="1:9" s="31" customFormat="1" ht="19.5" thickBot="1">
      <c r="A65" s="127" t="s">
        <v>32</v>
      </c>
      <c r="B65" s="128">
        <v>400000</v>
      </c>
      <c r="C65" s="128">
        <v>400000</v>
      </c>
      <c r="D65" s="128">
        <v>400000</v>
      </c>
      <c r="E65" s="128">
        <v>400000</v>
      </c>
      <c r="F65" s="129">
        <f>+D65-E65</f>
        <v>0</v>
      </c>
      <c r="G65" s="52"/>
      <c r="H65" s="53"/>
      <c r="I65" s="30"/>
    </row>
    <row r="66" spans="1:8" s="57" customFormat="1" ht="33.75" customHeight="1">
      <c r="A66" s="54" t="s">
        <v>33</v>
      </c>
      <c r="B66" s="55"/>
      <c r="C66" s="56"/>
      <c r="D66" s="55"/>
      <c r="E66" s="55"/>
      <c r="G66" s="55"/>
      <c r="H66" s="55"/>
    </row>
    <row r="67" spans="1:8" s="57" customFormat="1" ht="15.75" customHeight="1">
      <c r="A67" s="58" t="s">
        <v>72</v>
      </c>
      <c r="B67" s="42"/>
      <c r="C67" s="59"/>
      <c r="D67" s="42"/>
      <c r="E67" s="60"/>
      <c r="F67" s="55"/>
      <c r="G67" s="61"/>
      <c r="H67" s="61"/>
    </row>
    <row r="68" spans="1:8" s="57" customFormat="1" ht="15.75" customHeight="1">
      <c r="A68" s="31" t="s">
        <v>71</v>
      </c>
      <c r="B68" s="60"/>
      <c r="C68" s="62"/>
      <c r="D68" s="60"/>
      <c r="E68" s="60"/>
      <c r="F68" s="55"/>
      <c r="G68" s="63"/>
      <c r="H68" s="61"/>
    </row>
    <row r="69" spans="2:8" s="31" customFormat="1" ht="15" customHeight="1">
      <c r="B69" s="42"/>
      <c r="C69" s="62"/>
      <c r="D69" s="42"/>
      <c r="E69" s="60"/>
      <c r="F69" s="60"/>
      <c r="G69" s="55"/>
      <c r="H69" s="60"/>
    </row>
    <row r="70" spans="1:8" s="31" customFormat="1" ht="15.75">
      <c r="A70" s="64"/>
      <c r="B70" s="65"/>
      <c r="C70" s="66"/>
      <c r="D70" s="65"/>
      <c r="E70" s="65"/>
      <c r="F70" s="65"/>
      <c r="G70" s="61"/>
      <c r="H70" s="42"/>
    </row>
    <row r="71" spans="1:8" s="31" customFormat="1" ht="15.75">
      <c r="A71" s="67"/>
      <c r="B71" s="65"/>
      <c r="C71" s="66"/>
      <c r="D71" s="65"/>
      <c r="E71" s="65"/>
      <c r="F71" s="65"/>
      <c r="G71" s="61"/>
      <c r="H71" s="42"/>
    </row>
    <row r="72" spans="1:8" s="31" customFormat="1" ht="15.75">
      <c r="A72" s="67"/>
      <c r="B72" s="65"/>
      <c r="C72" s="66"/>
      <c r="D72" s="65"/>
      <c r="E72" s="65"/>
      <c r="F72" s="65"/>
      <c r="G72" s="61"/>
      <c r="H72" s="42"/>
    </row>
    <row r="73" spans="1:8" s="31" customFormat="1" ht="15.75">
      <c r="A73" s="67"/>
      <c r="B73" s="65"/>
      <c r="C73" s="66"/>
      <c r="D73" s="65"/>
      <c r="E73" s="65"/>
      <c r="F73" s="68"/>
      <c r="G73" s="61"/>
      <c r="H73" s="42"/>
    </row>
    <row r="74" spans="1:8" s="31" customFormat="1" ht="15.75">
      <c r="A74" s="67"/>
      <c r="B74" s="65"/>
      <c r="C74" s="66"/>
      <c r="D74" s="65"/>
      <c r="E74" s="65"/>
      <c r="F74" s="65"/>
      <c r="G74" s="61"/>
      <c r="H74" s="42"/>
    </row>
    <row r="75" spans="1:8" s="31" customFormat="1" ht="15.75">
      <c r="A75" s="67"/>
      <c r="B75" s="65"/>
      <c r="C75" s="66"/>
      <c r="D75" s="65"/>
      <c r="E75" s="65"/>
      <c r="F75" s="65"/>
      <c r="G75" s="61"/>
      <c r="H75" s="42"/>
    </row>
    <row r="76" spans="2:8" ht="15">
      <c r="B76" s="70"/>
      <c r="C76" s="71"/>
      <c r="D76" s="70"/>
      <c r="E76" s="70"/>
      <c r="F76" s="70"/>
      <c r="G76" s="72"/>
      <c r="H76" s="73"/>
    </row>
    <row r="77" spans="2:8" ht="15">
      <c r="B77" s="70"/>
      <c r="C77" s="71"/>
      <c r="D77" s="70"/>
      <c r="E77" s="70"/>
      <c r="F77" s="74"/>
      <c r="G77" s="72"/>
      <c r="H77" s="73"/>
    </row>
    <row r="78" spans="2:8" ht="15">
      <c r="B78" s="70"/>
      <c r="C78" s="71"/>
      <c r="D78" s="70"/>
      <c r="E78" s="70"/>
      <c r="F78" s="74"/>
      <c r="G78" s="72"/>
      <c r="H78" s="73"/>
    </row>
    <row r="79" spans="2:8" ht="15">
      <c r="B79" s="70"/>
      <c r="C79" s="71"/>
      <c r="D79" s="70"/>
      <c r="E79" s="70"/>
      <c r="F79" s="74"/>
      <c r="G79" s="72"/>
      <c r="H79" s="73"/>
    </row>
    <row r="80" spans="6:7" ht="12.75">
      <c r="F80" s="76"/>
      <c r="G80" s="72"/>
    </row>
    <row r="81" ht="12.75">
      <c r="G81" s="72"/>
    </row>
    <row r="82" ht="12.75">
      <c r="G82" s="72"/>
    </row>
    <row r="83" ht="12.75">
      <c r="G83" s="72"/>
    </row>
    <row r="84" ht="12.75">
      <c r="G84" s="72"/>
    </row>
    <row r="85" ht="12.75">
      <c r="G85" s="72"/>
    </row>
    <row r="86" ht="12.75">
      <c r="G86" s="72"/>
    </row>
    <row r="87" ht="12.75">
      <c r="G87" s="72"/>
    </row>
    <row r="88" ht="12.75">
      <c r="G88" s="72"/>
    </row>
    <row r="89" ht="12.75">
      <c r="G89" s="72"/>
    </row>
    <row r="90" ht="12.75">
      <c r="G90" s="72"/>
    </row>
    <row r="91" spans="1:102" s="7" customFormat="1" ht="12.75">
      <c r="A91" s="69"/>
      <c r="B91" s="3"/>
      <c r="C91" s="75"/>
      <c r="D91" s="3"/>
      <c r="E91" s="3"/>
      <c r="F91" s="3"/>
      <c r="G91" s="72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</row>
    <row r="92" spans="1:102" s="7" customFormat="1" ht="12.75">
      <c r="A92" s="69"/>
      <c r="B92" s="3"/>
      <c r="C92" s="75"/>
      <c r="D92" s="3"/>
      <c r="E92" s="3"/>
      <c r="F92" s="3"/>
      <c r="G92" s="7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</row>
    <row r="93" spans="1:102" s="7" customFormat="1" ht="12.75">
      <c r="A93" s="69"/>
      <c r="B93" s="3"/>
      <c r="C93" s="75"/>
      <c r="D93" s="3"/>
      <c r="E93" s="3"/>
      <c r="F93" s="3"/>
      <c r="G93" s="72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</row>
    <row r="94" spans="1:102" s="7" customFormat="1" ht="12.75">
      <c r="A94" s="69"/>
      <c r="B94" s="3"/>
      <c r="C94" s="75"/>
      <c r="D94" s="3"/>
      <c r="E94" s="3"/>
      <c r="F94" s="3"/>
      <c r="G94" s="72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</row>
    <row r="95" spans="1:102" s="7" customFormat="1" ht="12.75">
      <c r="A95" s="69"/>
      <c r="B95" s="3"/>
      <c r="C95" s="75"/>
      <c r="D95" s="3"/>
      <c r="E95" s="3"/>
      <c r="F95" s="3"/>
      <c r="G95" s="72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</row>
    <row r="96" spans="1:102" s="7" customFormat="1" ht="12.75">
      <c r="A96" s="69"/>
      <c r="B96" s="3"/>
      <c r="C96" s="75"/>
      <c r="D96" s="3"/>
      <c r="E96" s="3"/>
      <c r="F96" s="3"/>
      <c r="G96" s="72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</row>
    <row r="97" spans="1:102" s="7" customFormat="1" ht="12.75">
      <c r="A97" s="69"/>
      <c r="B97" s="3"/>
      <c r="C97" s="75"/>
      <c r="D97" s="3"/>
      <c r="E97" s="3"/>
      <c r="F97" s="3"/>
      <c r="G97" s="72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</row>
    <row r="98" spans="1:102" s="7" customFormat="1" ht="12.75">
      <c r="A98" s="69"/>
      <c r="B98" s="3"/>
      <c r="C98" s="75"/>
      <c r="D98" s="3"/>
      <c r="E98" s="3"/>
      <c r="F98" s="3"/>
      <c r="G98" s="72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</row>
    <row r="99" spans="1:102" s="7" customFormat="1" ht="12.75">
      <c r="A99" s="69"/>
      <c r="B99" s="3"/>
      <c r="C99" s="75"/>
      <c r="D99" s="3"/>
      <c r="E99" s="3"/>
      <c r="F99" s="3"/>
      <c r="G99" s="72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</row>
    <row r="100" spans="1:102" s="7" customFormat="1" ht="12.75">
      <c r="A100" s="69"/>
      <c r="B100" s="3"/>
      <c r="C100" s="75"/>
      <c r="D100" s="3"/>
      <c r="E100" s="3"/>
      <c r="F100" s="3"/>
      <c r="G100" s="72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</row>
    <row r="101" spans="1:102" s="7" customFormat="1" ht="12.75">
      <c r="A101" s="69"/>
      <c r="B101" s="3"/>
      <c r="C101" s="75"/>
      <c r="D101" s="3"/>
      <c r="E101" s="3"/>
      <c r="F101" s="3"/>
      <c r="G101" s="72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</row>
    <row r="102" spans="1:102" s="7" customFormat="1" ht="12.75">
      <c r="A102" s="69"/>
      <c r="B102" s="3"/>
      <c r="C102" s="75"/>
      <c r="D102" s="3"/>
      <c r="E102" s="3"/>
      <c r="F102" s="3"/>
      <c r="G102" s="7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</row>
    <row r="103" spans="1:102" s="7" customFormat="1" ht="12.75">
      <c r="A103" s="69"/>
      <c r="B103" s="3"/>
      <c r="C103" s="75"/>
      <c r="D103" s="3"/>
      <c r="E103" s="3"/>
      <c r="F103" s="3"/>
      <c r="G103" s="72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</row>
    <row r="104" spans="1:102" s="7" customFormat="1" ht="12.75">
      <c r="A104" s="69"/>
      <c r="B104" s="3"/>
      <c r="C104" s="75"/>
      <c r="D104" s="3"/>
      <c r="E104" s="3"/>
      <c r="F104" s="3"/>
      <c r="G104" s="72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</row>
    <row r="105" spans="1:102" s="7" customFormat="1" ht="12.75">
      <c r="A105" s="69"/>
      <c r="B105" s="3"/>
      <c r="C105" s="75"/>
      <c r="D105" s="3"/>
      <c r="E105" s="3"/>
      <c r="F105" s="3"/>
      <c r="G105" s="72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</row>
    <row r="106" spans="1:102" s="7" customFormat="1" ht="12.75">
      <c r="A106" s="69"/>
      <c r="B106" s="3"/>
      <c r="C106" s="75"/>
      <c r="D106" s="3"/>
      <c r="E106" s="3"/>
      <c r="F106" s="3"/>
      <c r="G106" s="72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</row>
    <row r="107" spans="1:102" s="7" customFormat="1" ht="12.75">
      <c r="A107" s="69"/>
      <c r="B107" s="3"/>
      <c r="C107" s="75"/>
      <c r="D107" s="3"/>
      <c r="E107" s="3"/>
      <c r="F107" s="3"/>
      <c r="G107" s="72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</row>
    <row r="108" spans="1:102" s="7" customFormat="1" ht="12.75">
      <c r="A108" s="69"/>
      <c r="B108" s="3"/>
      <c r="C108" s="75"/>
      <c r="D108" s="3"/>
      <c r="E108" s="3"/>
      <c r="F108" s="3"/>
      <c r="G108" s="72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</row>
    <row r="109" spans="1:102" s="7" customFormat="1" ht="12.75">
      <c r="A109" s="69"/>
      <c r="B109" s="3"/>
      <c r="C109" s="75"/>
      <c r="D109" s="3"/>
      <c r="E109" s="3"/>
      <c r="F109" s="3"/>
      <c r="G109" s="72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</row>
    <row r="110" spans="1:102" s="7" customFormat="1" ht="12.75">
      <c r="A110" s="69"/>
      <c r="B110" s="3"/>
      <c r="C110" s="75"/>
      <c r="D110" s="3"/>
      <c r="E110" s="3"/>
      <c r="F110" s="3"/>
      <c r="G110" s="72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</row>
    <row r="111" spans="1:102" s="7" customFormat="1" ht="12.75">
      <c r="A111" s="69"/>
      <c r="B111" s="3"/>
      <c r="C111" s="75"/>
      <c r="D111" s="3"/>
      <c r="E111" s="3"/>
      <c r="F111" s="3"/>
      <c r="G111" s="72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</row>
    <row r="112" spans="1:102" s="7" customFormat="1" ht="12.75">
      <c r="A112" s="69"/>
      <c r="B112" s="3"/>
      <c r="C112" s="75"/>
      <c r="D112" s="3"/>
      <c r="E112" s="3"/>
      <c r="F112" s="3"/>
      <c r="G112" s="7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</row>
    <row r="113" spans="1:102" s="7" customFormat="1" ht="12.75">
      <c r="A113" s="69"/>
      <c r="B113" s="3"/>
      <c r="C113" s="75"/>
      <c r="D113" s="3"/>
      <c r="E113" s="3"/>
      <c r="F113" s="3"/>
      <c r="G113" s="72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</row>
    <row r="114" spans="1:102" s="7" customFormat="1" ht="12.75">
      <c r="A114" s="69"/>
      <c r="B114" s="3"/>
      <c r="C114" s="75"/>
      <c r="D114" s="3"/>
      <c r="E114" s="3"/>
      <c r="F114" s="3"/>
      <c r="G114" s="72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</row>
    <row r="115" spans="1:102" s="7" customFormat="1" ht="12.75">
      <c r="A115" s="69"/>
      <c r="B115" s="3"/>
      <c r="C115" s="75"/>
      <c r="D115" s="3"/>
      <c r="E115" s="3"/>
      <c r="F115" s="3"/>
      <c r="G115" s="72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</row>
    <row r="116" spans="1:102" s="7" customFormat="1" ht="12.75">
      <c r="A116" s="69"/>
      <c r="B116" s="3"/>
      <c r="C116" s="75"/>
      <c r="D116" s="3"/>
      <c r="E116" s="3"/>
      <c r="F116" s="3"/>
      <c r="G116" s="72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</row>
    <row r="117" spans="1:102" s="7" customFormat="1" ht="12.75">
      <c r="A117" s="69"/>
      <c r="B117" s="3"/>
      <c r="C117" s="75"/>
      <c r="D117" s="3"/>
      <c r="E117" s="3"/>
      <c r="F117" s="3"/>
      <c r="G117" s="72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</row>
    <row r="118" spans="1:102" s="7" customFormat="1" ht="12.75">
      <c r="A118" s="69"/>
      <c r="B118" s="3"/>
      <c r="C118" s="75"/>
      <c r="D118" s="3"/>
      <c r="E118" s="3"/>
      <c r="F118" s="3"/>
      <c r="G118" s="72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</row>
    <row r="119" spans="1:102" s="7" customFormat="1" ht="12.75">
      <c r="A119" s="69"/>
      <c r="B119" s="3"/>
      <c r="C119" s="75"/>
      <c r="D119" s="3"/>
      <c r="E119" s="3"/>
      <c r="F119" s="3"/>
      <c r="G119" s="72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</row>
    <row r="120" spans="1:102" s="7" customFormat="1" ht="12.75">
      <c r="A120" s="69"/>
      <c r="B120" s="3"/>
      <c r="C120" s="75"/>
      <c r="D120" s="3"/>
      <c r="E120" s="3"/>
      <c r="F120" s="3"/>
      <c r="G120" s="72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</row>
    <row r="121" spans="1:102" s="7" customFormat="1" ht="12.75">
      <c r="A121" s="69"/>
      <c r="B121" s="3"/>
      <c r="C121" s="75"/>
      <c r="D121" s="3"/>
      <c r="E121" s="3"/>
      <c r="F121" s="3"/>
      <c r="G121" s="72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</row>
    <row r="122" spans="1:102" s="7" customFormat="1" ht="12.75">
      <c r="A122" s="69"/>
      <c r="B122" s="3"/>
      <c r="C122" s="75"/>
      <c r="D122" s="3"/>
      <c r="E122" s="3"/>
      <c r="F122" s="3"/>
      <c r="G122" s="7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</row>
    <row r="123" spans="1:102" s="7" customFormat="1" ht="12.75">
      <c r="A123" s="69"/>
      <c r="B123" s="3"/>
      <c r="C123" s="75"/>
      <c r="D123" s="3"/>
      <c r="E123" s="3"/>
      <c r="F123" s="3"/>
      <c r="G123" s="72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</row>
    <row r="124" spans="1:102" s="7" customFormat="1" ht="12.75">
      <c r="A124" s="69"/>
      <c r="B124" s="3"/>
      <c r="C124" s="75"/>
      <c r="D124" s="3"/>
      <c r="E124" s="3"/>
      <c r="F124" s="3"/>
      <c r="G124" s="72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</row>
    <row r="125" spans="1:102" s="7" customFormat="1" ht="12.75">
      <c r="A125" s="69"/>
      <c r="B125" s="3"/>
      <c r="C125" s="75"/>
      <c r="D125" s="3"/>
      <c r="E125" s="3"/>
      <c r="F125" s="3"/>
      <c r="G125" s="72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</row>
    <row r="126" spans="1:102" s="7" customFormat="1" ht="12.75">
      <c r="A126" s="69"/>
      <c r="B126" s="3"/>
      <c r="C126" s="75"/>
      <c r="D126" s="3"/>
      <c r="E126" s="3"/>
      <c r="F126" s="3"/>
      <c r="G126" s="72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</row>
    <row r="127" spans="1:102" s="7" customFormat="1" ht="12.75">
      <c r="A127" s="69"/>
      <c r="B127" s="3"/>
      <c r="C127" s="75"/>
      <c r="D127" s="3"/>
      <c r="E127" s="3"/>
      <c r="F127" s="3"/>
      <c r="G127" s="72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</row>
    <row r="128" spans="1:102" s="7" customFormat="1" ht="12.75">
      <c r="A128" s="69"/>
      <c r="B128" s="3"/>
      <c r="C128" s="75"/>
      <c r="D128" s="3"/>
      <c r="E128" s="3"/>
      <c r="F128" s="3"/>
      <c r="G128" s="72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</row>
    <row r="129" spans="1:102" s="7" customFormat="1" ht="12.75">
      <c r="A129" s="69"/>
      <c r="B129" s="3"/>
      <c r="C129" s="75"/>
      <c r="D129" s="3"/>
      <c r="E129" s="3"/>
      <c r="F129" s="3"/>
      <c r="G129" s="72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</row>
    <row r="130" spans="1:102" s="7" customFormat="1" ht="12.75">
      <c r="A130" s="69"/>
      <c r="B130" s="3"/>
      <c r="C130" s="75"/>
      <c r="D130" s="3"/>
      <c r="E130" s="3"/>
      <c r="F130" s="3"/>
      <c r="G130" s="72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</row>
    <row r="131" spans="1:102" s="7" customFormat="1" ht="12.75">
      <c r="A131" s="69"/>
      <c r="B131" s="3"/>
      <c r="C131" s="75"/>
      <c r="D131" s="3"/>
      <c r="E131" s="3"/>
      <c r="F131" s="3"/>
      <c r="G131" s="72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</row>
    <row r="132" spans="1:102" s="7" customFormat="1" ht="12.75">
      <c r="A132" s="69"/>
      <c r="B132" s="3"/>
      <c r="C132" s="75"/>
      <c r="D132" s="3"/>
      <c r="E132" s="3"/>
      <c r="F132" s="3"/>
      <c r="G132" s="7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</row>
    <row r="133" spans="1:102" s="7" customFormat="1" ht="12.75">
      <c r="A133" s="69"/>
      <c r="B133" s="3"/>
      <c r="C133" s="75"/>
      <c r="D133" s="3"/>
      <c r="E133" s="3"/>
      <c r="F133" s="3"/>
      <c r="G133" s="72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</row>
    <row r="134" spans="1:102" s="7" customFormat="1" ht="12.75">
      <c r="A134" s="69"/>
      <c r="B134" s="3"/>
      <c r="C134" s="75"/>
      <c r="D134" s="3"/>
      <c r="E134" s="3"/>
      <c r="F134" s="3"/>
      <c r="G134" s="72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</row>
    <row r="135" spans="1:102" s="7" customFormat="1" ht="12.75">
      <c r="A135" s="69"/>
      <c r="B135" s="3"/>
      <c r="C135" s="75"/>
      <c r="D135" s="3"/>
      <c r="E135" s="3"/>
      <c r="F135" s="3"/>
      <c r="G135" s="72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</row>
    <row r="136" spans="1:102" s="7" customFormat="1" ht="12.75">
      <c r="A136" s="69"/>
      <c r="B136" s="3"/>
      <c r="C136" s="75"/>
      <c r="D136" s="3"/>
      <c r="E136" s="3"/>
      <c r="F136" s="3"/>
      <c r="G136" s="72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</row>
    <row r="137" spans="1:102" s="7" customFormat="1" ht="12.75">
      <c r="A137" s="69"/>
      <c r="B137" s="3"/>
      <c r="C137" s="75"/>
      <c r="D137" s="3"/>
      <c r="E137" s="3"/>
      <c r="F137" s="3"/>
      <c r="G137" s="72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</row>
    <row r="138" spans="1:102" s="7" customFormat="1" ht="12.75">
      <c r="A138" s="69"/>
      <c r="B138" s="3"/>
      <c r="C138" s="75"/>
      <c r="D138" s="3"/>
      <c r="E138" s="3"/>
      <c r="F138" s="3"/>
      <c r="G138" s="72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</row>
    <row r="139" spans="1:102" s="7" customFormat="1" ht="12.75">
      <c r="A139" s="69"/>
      <c r="B139" s="3"/>
      <c r="C139" s="75"/>
      <c r="D139" s="3"/>
      <c r="E139" s="3"/>
      <c r="F139" s="3"/>
      <c r="G139" s="72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</row>
    <row r="140" spans="1:102" s="7" customFormat="1" ht="12.75">
      <c r="A140" s="69"/>
      <c r="B140" s="3"/>
      <c r="C140" s="75"/>
      <c r="D140" s="3"/>
      <c r="E140" s="3"/>
      <c r="F140" s="3"/>
      <c r="G140" s="72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</row>
    <row r="141" spans="1:102" s="7" customFormat="1" ht="12.75">
      <c r="A141" s="69"/>
      <c r="B141" s="3"/>
      <c r="C141" s="75"/>
      <c r="D141" s="3"/>
      <c r="E141" s="3"/>
      <c r="F141" s="3"/>
      <c r="G141" s="72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</row>
    <row r="142" spans="1:102" s="7" customFormat="1" ht="12.75">
      <c r="A142" s="69"/>
      <c r="B142" s="3"/>
      <c r="C142" s="75"/>
      <c r="D142" s="3"/>
      <c r="E142" s="3"/>
      <c r="F142" s="3"/>
      <c r="G142" s="7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</row>
    <row r="143" spans="1:102" s="7" customFormat="1" ht="12.75">
      <c r="A143" s="69"/>
      <c r="B143" s="3"/>
      <c r="C143" s="75"/>
      <c r="D143" s="3"/>
      <c r="E143" s="3"/>
      <c r="F143" s="3"/>
      <c r="G143" s="72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</row>
    <row r="144" spans="1:102" s="7" customFormat="1" ht="12.75">
      <c r="A144" s="69"/>
      <c r="B144" s="3"/>
      <c r="C144" s="75"/>
      <c r="D144" s="3"/>
      <c r="E144" s="3"/>
      <c r="F144" s="3"/>
      <c r="G144" s="72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</row>
    <row r="145" spans="1:102" s="7" customFormat="1" ht="12.75">
      <c r="A145" s="69"/>
      <c r="B145" s="3"/>
      <c r="C145" s="75"/>
      <c r="D145" s="3"/>
      <c r="E145" s="3"/>
      <c r="F145" s="3"/>
      <c r="G145" s="72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</row>
    <row r="146" spans="1:102" s="7" customFormat="1" ht="12.75">
      <c r="A146" s="69"/>
      <c r="B146" s="3"/>
      <c r="C146" s="75"/>
      <c r="D146" s="3"/>
      <c r="E146" s="3"/>
      <c r="F146" s="3"/>
      <c r="G146" s="72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</row>
    <row r="147" spans="1:102" s="7" customFormat="1" ht="12.75">
      <c r="A147" s="69"/>
      <c r="B147" s="3"/>
      <c r="C147" s="75"/>
      <c r="D147" s="3"/>
      <c r="E147" s="3"/>
      <c r="F147" s="3"/>
      <c r="G147" s="72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</row>
    <row r="148" spans="1:102" s="7" customFormat="1" ht="12.75">
      <c r="A148" s="69"/>
      <c r="B148" s="3"/>
      <c r="C148" s="75"/>
      <c r="D148" s="3"/>
      <c r="E148" s="3"/>
      <c r="F148" s="3"/>
      <c r="G148" s="72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</row>
    <row r="149" spans="1:102" s="7" customFormat="1" ht="12.75">
      <c r="A149" s="69"/>
      <c r="B149" s="3"/>
      <c r="C149" s="75"/>
      <c r="D149" s="3"/>
      <c r="E149" s="3"/>
      <c r="F149" s="3"/>
      <c r="G149" s="72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</row>
    <row r="150" spans="1:102" s="7" customFormat="1" ht="12.75">
      <c r="A150" s="69"/>
      <c r="B150" s="3"/>
      <c r="C150" s="75"/>
      <c r="D150" s="3"/>
      <c r="E150" s="3"/>
      <c r="F150" s="3"/>
      <c r="G150" s="72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</row>
    <row r="151" spans="1:102" s="7" customFormat="1" ht="12.75">
      <c r="A151" s="69"/>
      <c r="B151" s="3"/>
      <c r="C151" s="75"/>
      <c r="D151" s="3"/>
      <c r="E151" s="3"/>
      <c r="F151" s="3"/>
      <c r="G151" s="72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</row>
    <row r="152" spans="1:102" s="7" customFormat="1" ht="12.75">
      <c r="A152" s="69"/>
      <c r="B152" s="3"/>
      <c r="C152" s="75"/>
      <c r="D152" s="3"/>
      <c r="E152" s="3"/>
      <c r="F152" s="3"/>
      <c r="G152" s="7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</row>
    <row r="153" spans="1:102" s="7" customFormat="1" ht="12.75">
      <c r="A153" s="69"/>
      <c r="B153" s="3"/>
      <c r="C153" s="75"/>
      <c r="D153" s="3"/>
      <c r="E153" s="3"/>
      <c r="F153" s="3"/>
      <c r="G153" s="72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</row>
    <row r="154" spans="1:102" s="7" customFormat="1" ht="12.75">
      <c r="A154" s="69"/>
      <c r="B154" s="3"/>
      <c r="C154" s="75"/>
      <c r="D154" s="3"/>
      <c r="E154" s="3"/>
      <c r="F154" s="3"/>
      <c r="G154" s="72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</row>
    <row r="155" spans="1:102" s="7" customFormat="1" ht="12.75">
      <c r="A155" s="69"/>
      <c r="B155" s="3"/>
      <c r="C155" s="75"/>
      <c r="D155" s="3"/>
      <c r="E155" s="3"/>
      <c r="F155" s="3"/>
      <c r="G155" s="72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</row>
    <row r="156" spans="1:102" s="7" customFormat="1" ht="12.75">
      <c r="A156" s="69"/>
      <c r="B156" s="3"/>
      <c r="C156" s="75"/>
      <c r="D156" s="3"/>
      <c r="E156" s="3"/>
      <c r="F156" s="3"/>
      <c r="G156" s="72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</row>
    <row r="157" spans="1:102" s="7" customFormat="1" ht="12.75">
      <c r="A157" s="69"/>
      <c r="B157" s="3"/>
      <c r="C157" s="75"/>
      <c r="D157" s="3"/>
      <c r="E157" s="3"/>
      <c r="F157" s="3"/>
      <c r="G157" s="72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</row>
    <row r="158" spans="1:102" s="7" customFormat="1" ht="12.75">
      <c r="A158" s="69"/>
      <c r="B158" s="3"/>
      <c r="C158" s="75"/>
      <c r="D158" s="3"/>
      <c r="E158" s="3"/>
      <c r="F158" s="3"/>
      <c r="G158" s="72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</row>
    <row r="159" spans="1:102" s="7" customFormat="1" ht="12.75">
      <c r="A159" s="69"/>
      <c r="B159" s="3"/>
      <c r="C159" s="75"/>
      <c r="D159" s="3"/>
      <c r="E159" s="3"/>
      <c r="F159" s="3"/>
      <c r="G159" s="72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</row>
    <row r="160" spans="1:102" s="7" customFormat="1" ht="12.75">
      <c r="A160" s="69"/>
      <c r="B160" s="3"/>
      <c r="C160" s="75"/>
      <c r="D160" s="3"/>
      <c r="E160" s="3"/>
      <c r="F160" s="3"/>
      <c r="G160" s="72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</row>
    <row r="161" spans="1:102" s="7" customFormat="1" ht="12.75">
      <c r="A161" s="69"/>
      <c r="B161" s="3"/>
      <c r="C161" s="75"/>
      <c r="D161" s="3"/>
      <c r="E161" s="3"/>
      <c r="F161" s="3"/>
      <c r="G161" s="72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</row>
    <row r="162" spans="1:102" s="7" customFormat="1" ht="12.75">
      <c r="A162" s="69"/>
      <c r="B162" s="3"/>
      <c r="C162" s="75"/>
      <c r="D162" s="3"/>
      <c r="E162" s="3"/>
      <c r="F162" s="3"/>
      <c r="G162" s="7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</row>
    <row r="163" spans="1:102" s="7" customFormat="1" ht="12.75">
      <c r="A163" s="69"/>
      <c r="B163" s="3"/>
      <c r="C163" s="75"/>
      <c r="D163" s="3"/>
      <c r="E163" s="3"/>
      <c r="F163" s="3"/>
      <c r="G163" s="72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</row>
    <row r="164" spans="1:102" s="7" customFormat="1" ht="12.75">
      <c r="A164" s="69"/>
      <c r="B164" s="3"/>
      <c r="C164" s="75"/>
      <c r="D164" s="3"/>
      <c r="E164" s="3"/>
      <c r="F164" s="3"/>
      <c r="G164" s="72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</row>
    <row r="165" spans="1:102" s="7" customFormat="1" ht="12.75">
      <c r="A165" s="69"/>
      <c r="B165" s="3"/>
      <c r="C165" s="75"/>
      <c r="D165" s="3"/>
      <c r="E165" s="3"/>
      <c r="F165" s="3"/>
      <c r="G165" s="72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</row>
    <row r="166" spans="1:102" s="7" customFormat="1" ht="12.75">
      <c r="A166" s="69"/>
      <c r="B166" s="3"/>
      <c r="C166" s="75"/>
      <c r="D166" s="3"/>
      <c r="E166" s="3"/>
      <c r="F166" s="3"/>
      <c r="G166" s="72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</row>
    <row r="167" spans="1:102" s="7" customFormat="1" ht="12.75">
      <c r="A167" s="69"/>
      <c r="B167" s="3"/>
      <c r="C167" s="75"/>
      <c r="D167" s="3"/>
      <c r="E167" s="3"/>
      <c r="F167" s="3"/>
      <c r="G167" s="72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</row>
    <row r="168" spans="1:102" s="7" customFormat="1" ht="12.75">
      <c r="A168" s="69"/>
      <c r="B168" s="3"/>
      <c r="C168" s="75"/>
      <c r="D168" s="3"/>
      <c r="E168" s="3"/>
      <c r="F168" s="3"/>
      <c r="G168" s="72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nabagef</dc:creator>
  <cp:keywords/>
  <dc:description/>
  <cp:lastModifiedBy>Blossey, Linda</cp:lastModifiedBy>
  <cp:lastPrinted>2012-06-05T17:39:41Z</cp:lastPrinted>
  <dcterms:created xsi:type="dcterms:W3CDTF">2012-05-08T23:30:08Z</dcterms:created>
  <dcterms:modified xsi:type="dcterms:W3CDTF">2012-06-21T17:06:21Z</dcterms:modified>
  <cp:category/>
  <cp:version/>
  <cp:contentType/>
  <cp:contentStatus/>
</cp:coreProperties>
</file>