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12780" windowHeight="7740" activeTab="0"/>
  </bookViews>
  <sheets>
    <sheet name="Fiscal Note" sheetId="1" r:id="rId1"/>
    <sheet name="Fiscal Note Attachment" sheetId="2" r:id="rId2"/>
  </sheets>
  <externalReferences>
    <externalReference r:id="rId5"/>
  </externalReferences>
  <definedNames>
    <definedName name="_xlnm.Print_Area" localSheetId="0">'Fiscal Note'!$A$1:$J$44</definedName>
    <definedName name="_xlnm.Print_Area" localSheetId="1">'Fiscal Note Attachment'!$A$1:$I$56</definedName>
    <definedName name="Z_3D8397DB_EA5C_4625_9E09_8D038BF85E38_.wvu.Cols" localSheetId="1" hidden="1">'Fiscal Note Attachment'!$H:$H,'Fiscal Note Attachment'!$K:$L</definedName>
    <definedName name="Z_3D8397DB_EA5C_4625_9E09_8D038BF85E38_.wvu.PrintArea" localSheetId="0" hidden="1">'Fiscal Note'!$A$1:$J$44</definedName>
    <definedName name="Z_3D8397DB_EA5C_4625_9E09_8D038BF85E38_.wvu.PrintArea" localSheetId="1" hidden="1">'Fiscal Note Attachment'!$A$1:$I$56</definedName>
    <definedName name="Z_3D8397DB_EA5C_4625_9E09_8D038BF85E38_.wvu.Rows" localSheetId="1" hidden="1">'Fiscal Note Attachment'!$33:$43</definedName>
    <definedName name="Z_523690E6_BEDE_405A_8C92_9ECB4A766A74_.wvu.Cols" localSheetId="1" hidden="1">'Fiscal Note Attachment'!$H:$H,'Fiscal Note Attachment'!$K:$L</definedName>
    <definedName name="Z_523690E6_BEDE_405A_8C92_9ECB4A766A74_.wvu.PrintArea" localSheetId="0" hidden="1">'Fiscal Note'!$A$1:$J$44</definedName>
    <definedName name="Z_523690E6_BEDE_405A_8C92_9ECB4A766A74_.wvu.PrintArea" localSheetId="1" hidden="1">'Fiscal Note Attachment'!$A$1:$I$56</definedName>
    <definedName name="Z_523690E6_BEDE_405A_8C92_9ECB4A766A74_.wvu.Rows" localSheetId="1" hidden="1">'Fiscal Note Attachment'!$33:$43</definedName>
    <definedName name="Z_5B1F285B_78AD_4ACD_806D_B626E2753C2F_.wvu.Cols" localSheetId="1" hidden="1">'Fiscal Note Attachment'!$H:$H,'Fiscal Note Attachment'!$K:$L</definedName>
    <definedName name="Z_5B1F285B_78AD_4ACD_806D_B626E2753C2F_.wvu.PrintArea" localSheetId="0" hidden="1">'Fiscal Note'!$A$1:$J$44</definedName>
    <definedName name="Z_5B1F285B_78AD_4ACD_806D_B626E2753C2F_.wvu.PrintArea" localSheetId="1" hidden="1">'Fiscal Note Attachment'!$A$1:$I$56</definedName>
    <definedName name="Z_5B1F285B_78AD_4ACD_806D_B626E2753C2F_.wvu.Rows" localSheetId="1" hidden="1">'Fiscal Note Attachment'!$33:$43</definedName>
    <definedName name="Z_7A8FD4BD_9584_46C8_AFE5_CFDBE857C2DD_.wvu.Cols" localSheetId="1" hidden="1">'Fiscal Note Attachment'!$H:$H,'Fiscal Note Attachment'!$K:$L</definedName>
    <definedName name="Z_7A8FD4BD_9584_46C8_AFE5_CFDBE857C2DD_.wvu.PrintArea" localSheetId="0" hidden="1">'Fiscal Note'!$A$1:$J$44</definedName>
    <definedName name="Z_7A8FD4BD_9584_46C8_AFE5_CFDBE857C2DD_.wvu.PrintArea" localSheetId="1" hidden="1">'Fiscal Note Attachment'!$A$1:$I$56</definedName>
    <definedName name="Z_7A8FD4BD_9584_46C8_AFE5_CFDBE857C2DD_.wvu.Rows" localSheetId="1" hidden="1">'Fiscal Note Attachment'!$33:$43</definedName>
    <definedName name="Z_FACE1B77_E31E_41AF_9E8C_AB503E28D03B_.wvu.Cols" localSheetId="1" hidden="1">'Fiscal Note Attachment'!$H:$H,'Fiscal Note Attachment'!$K:$L</definedName>
    <definedName name="Z_FACE1B77_E31E_41AF_9E8C_AB503E28D03B_.wvu.PrintArea" localSheetId="0" hidden="1">'Fiscal Note'!$A$1:$J$44</definedName>
    <definedName name="Z_FACE1B77_E31E_41AF_9E8C_AB503E28D03B_.wvu.PrintArea" localSheetId="1" hidden="1">'Fiscal Note Attachment'!$A$1:$I$56</definedName>
    <definedName name="Z_FACE1B77_E31E_41AF_9E8C_AB503E28D03B_.wvu.Rows" localSheetId="1" hidden="1">'Fiscal Note Attachment'!$33:$43</definedName>
  </definedNames>
  <calcPr fullCalcOnLoad="1"/>
</workbook>
</file>

<file path=xl/sharedStrings.xml><?xml version="1.0" encoding="utf-8"?>
<sst xmlns="http://schemas.openxmlformats.org/spreadsheetml/2006/main" count="116" uniqueCount="70">
  <si>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</si>
  <si>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</si>
  <si>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</si>
  <si>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</si>
  <si>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</si>
  <si>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</si>
  <si>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</si>
  <si>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</si>
  <si>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</si>
  <si>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</si>
  <si>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</si>
  <si>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</si>
  <si>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</si>
  <si>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</si>
  <si>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</si>
  <si>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</si>
  <si>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</si>
  <si>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Note Prepared By:  Steve Oien</t>
  </si>
  <si>
    <t>Other - Intergovernmental Contributions</t>
  </si>
  <si>
    <t>Revenues:</t>
  </si>
  <si>
    <t>Expenditures</t>
  </si>
  <si>
    <t>Total</t>
  </si>
  <si>
    <t xml:space="preserve">Ordinance/Motion No.  </t>
  </si>
  <si>
    <t>Duwamish/Site 1 (North Wind's Weir) COMBINED</t>
  </si>
  <si>
    <t>FEDERAL/NON-FEDERAL ALLOCATION OF FUNDS</t>
  </si>
  <si>
    <t>Year</t>
  </si>
  <si>
    <t>Percentage</t>
  </si>
  <si>
    <t>Non-Fed in kind*</t>
  </si>
  <si>
    <t>Non-Fed Cash **</t>
  </si>
  <si>
    <t>Non-Fed In Kind *</t>
  </si>
  <si>
    <t>Fed Cash</t>
  </si>
  <si>
    <t>Prior to signing PCA</t>
  </si>
  <si>
    <t>1 (FY06)</t>
  </si>
  <si>
    <t>2 (FY07)</t>
  </si>
  <si>
    <t>3 (FY09)</t>
  </si>
  <si>
    <t>4 (FY11)</t>
  </si>
  <si>
    <t>5 (FY12)</t>
  </si>
  <si>
    <t xml:space="preserve">Duwamish/Site 1 (North Wind's Weir) RESTORATION </t>
  </si>
  <si>
    <t>Prior to Signing PCA</t>
  </si>
  <si>
    <t>Duwamish/Site 1 (North Wind's Weir) RECREATION</t>
  </si>
  <si>
    <t>Duwamish/Site 1 (North Wind's Weir) CULTURAL RESOURCES</t>
  </si>
  <si>
    <t>Fed Cash***</t>
  </si>
  <si>
    <t>Prior to yr 1 of construction</t>
  </si>
  <si>
    <t>ER</t>
  </si>
  <si>
    <t>RC</t>
  </si>
  <si>
    <t>CR***</t>
  </si>
  <si>
    <t>Total Project Cost</t>
  </si>
  <si>
    <t>Fed Share</t>
  </si>
  <si>
    <t>Local Share</t>
  </si>
  <si>
    <t>LERRD</t>
  </si>
  <si>
    <t>NFS Cash</t>
  </si>
  <si>
    <t>* Non Fed In Kind, Not creditable at this time, Sponsor is aware that these are non creditable funds.</t>
  </si>
  <si>
    <t>** $30,877 was funds provided by KC for PED efforts</t>
  </si>
  <si>
    <t>***Cultural Resourse recovery costs are not included in project costs</t>
  </si>
  <si>
    <t>*****Excluding KC PM Costs</t>
  </si>
  <si>
    <r>
      <t xml:space="preserve">Total Project </t>
    </r>
    <r>
      <rPr>
        <u val="single"/>
        <sz val="10"/>
        <rFont val="Times New Roman"/>
        <family val="1"/>
      </rPr>
      <t>Cost</t>
    </r>
  </si>
  <si>
    <r>
      <t xml:space="preserve">Non-Fed </t>
    </r>
    <r>
      <rPr>
        <u val="single"/>
        <sz val="10"/>
        <rFont val="Times New Roman"/>
        <family val="1"/>
      </rPr>
      <t>LERRD</t>
    </r>
  </si>
  <si>
    <r>
      <t xml:space="preserve">Scheduled </t>
    </r>
    <r>
      <rPr>
        <u val="single"/>
        <sz val="10"/>
        <rFont val="Times New Roman"/>
        <family val="1"/>
      </rPr>
      <t>Construction</t>
    </r>
  </si>
  <si>
    <r>
      <t xml:space="preserve">Non-Fed </t>
    </r>
    <r>
      <rPr>
        <u val="single"/>
        <sz val="10"/>
        <rFont val="Times New Roman"/>
        <family val="1"/>
      </rPr>
      <t>LERRD****</t>
    </r>
  </si>
  <si>
    <r>
      <t xml:space="preserve">Non-Fed </t>
    </r>
    <r>
      <rPr>
        <u val="single"/>
        <sz val="10"/>
        <rFont val="Times New Roman"/>
        <family val="1"/>
      </rPr>
      <t>Cash</t>
    </r>
  </si>
  <si>
    <r>
      <t xml:space="preserve">**** LERRD is </t>
    </r>
    <r>
      <rPr>
        <i/>
        <sz val="10"/>
        <rFont val="Times New Roman"/>
        <family val="1"/>
      </rPr>
      <t>Estimate</t>
    </r>
    <r>
      <rPr>
        <sz val="10"/>
        <rFont val="Times New Roman"/>
        <family val="1"/>
      </rPr>
      <t xml:space="preserve"> has not been determined yet and does not include labor associated with acquisition and crediting effort</t>
    </r>
  </si>
  <si>
    <t>Title:  Army Corps PCA - Duwamish Site 1 (North Wind Weir) Ecosystem Restoration Project</t>
  </si>
  <si>
    <t>King County and other participating jurisdicitions.  Fiscal note shows remaining cash contribution due from King County.</t>
  </si>
  <si>
    <t xml:space="preserve">Total project costs are estimated at $4.017 million.  Local share of $1.4 million provided by combined cash and land acquisition contributions from </t>
  </si>
  <si>
    <t>Expenditures shown are remaining King County obligation under proposed PCA with the US Army Corps of Engineers.  (See fiscal note attachment.)</t>
  </si>
  <si>
    <t>WLR - Fund TBD</t>
  </si>
  <si>
    <t>TBD*</t>
  </si>
  <si>
    <t>WLR CIP Fund</t>
  </si>
  <si>
    <t xml:space="preserve">*Appropriate fund sources will be determined during the annual budget process and are subject to outyear appropriations.  </t>
  </si>
  <si>
    <t>Cash and in-kind expenditures from prior years supported by SWM and KCD Grants.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</si>
</sst>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  <numFmt numFmtId="184" formatCode="_(&quot;$&quot;* #,##0.0000_);_(&quot;$&quot;* \(#,##0.000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i/>
      <u val="single"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73" fontId="9" fillId="0" borderId="4" xfId="0" applyNumberFormat="1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73" fontId="6" fillId="0" borderId="6" xfId="0" applyNumberFormat="1" applyFont="1" applyFill="1" applyBorder="1" applyAlignment="1">
      <alignment horizontal="right"/>
    </xf>
    <xf numFmtId="173" fontId="6" fillId="0" borderId="7" xfId="0" applyNumberFormat="1" applyFont="1" applyFill="1" applyBorder="1" applyAlignment="1">
      <alignment horizontal="right"/>
    </xf>
    <xf numFmtId="10" fontId="6" fillId="0" borderId="7" xfId="22" applyNumberFormat="1" applyFont="1" applyFill="1" applyBorder="1" applyAlignment="1">
      <alignment horizontal="center"/>
    </xf>
    <xf numFmtId="173" fontId="6" fillId="0" borderId="8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/>
    </xf>
    <xf numFmtId="173" fontId="6" fillId="0" borderId="9" xfId="0" applyNumberFormat="1" applyFont="1" applyFill="1" applyBorder="1" applyAlignment="1">
      <alignment horizontal="right"/>
    </xf>
    <xf numFmtId="10" fontId="6" fillId="0" borderId="9" xfId="22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right"/>
    </xf>
    <xf numFmtId="10" fontId="6" fillId="0" borderId="12" xfId="22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right"/>
    </xf>
    <xf numFmtId="10" fontId="6" fillId="0" borderId="15" xfId="22" applyNumberFormat="1" applyFont="1" applyFill="1" applyBorder="1" applyAlignment="1">
      <alignment horizontal="center"/>
    </xf>
    <xf numFmtId="173" fontId="6" fillId="0" borderId="16" xfId="0" applyNumberFormat="1" applyFont="1" applyFill="1" applyBorder="1" applyAlignment="1">
      <alignment horizontal="right"/>
    </xf>
    <xf numFmtId="173" fontId="6" fillId="0" borderId="17" xfId="0" applyNumberFormat="1" applyFont="1" applyFill="1" applyBorder="1" applyAlignment="1">
      <alignment horizontal="right"/>
    </xf>
    <xf numFmtId="173" fontId="6" fillId="0" borderId="0" xfId="0" applyNumberFormat="1" applyFont="1" applyAlignment="1">
      <alignment wrapText="1"/>
    </xf>
    <xf numFmtId="0" fontId="6" fillId="0" borderId="18" xfId="0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right"/>
    </xf>
    <xf numFmtId="173" fontId="6" fillId="0" borderId="20" xfId="0" applyNumberFormat="1" applyFont="1" applyFill="1" applyBorder="1" applyAlignment="1">
      <alignment horizontal="right"/>
    </xf>
    <xf numFmtId="172" fontId="6" fillId="0" borderId="20" xfId="22" applyNumberFormat="1" applyFont="1" applyFill="1" applyBorder="1" applyAlignment="1">
      <alignment horizontal="center"/>
    </xf>
    <xf numFmtId="173" fontId="6" fillId="0" borderId="2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173" fontId="9" fillId="0" borderId="22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3" fontId="6" fillId="0" borderId="2" xfId="0" applyNumberFormat="1" applyFont="1" applyFill="1" applyBorder="1" applyAlignment="1">
      <alignment horizontal="right"/>
    </xf>
    <xf numFmtId="173" fontId="6" fillId="0" borderId="12" xfId="17" applyNumberFormat="1" applyFont="1" applyFill="1" applyBorder="1" applyAlignment="1">
      <alignment horizontal="right"/>
    </xf>
    <xf numFmtId="173" fontId="6" fillId="0" borderId="22" xfId="17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/>
    </xf>
    <xf numFmtId="173" fontId="6" fillId="0" borderId="22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173" fontId="6" fillId="0" borderId="12" xfId="0" applyNumberFormat="1" applyFont="1" applyBorder="1" applyAlignment="1">
      <alignment horizontal="right"/>
    </xf>
    <xf numFmtId="10" fontId="6" fillId="0" borderId="12" xfId="2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6" fillId="0" borderId="14" xfId="0" applyNumberFormat="1" applyFont="1" applyBorder="1" applyAlignment="1">
      <alignment horizontal="right"/>
    </xf>
    <xf numFmtId="10" fontId="6" fillId="0" borderId="14" xfId="22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horizontal="center"/>
    </xf>
    <xf numFmtId="173" fontId="6" fillId="0" borderId="24" xfId="0" applyNumberFormat="1" applyFont="1" applyBorder="1" applyAlignment="1">
      <alignment horizontal="right"/>
    </xf>
    <xf numFmtId="9" fontId="6" fillId="0" borderId="24" xfId="22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9" fontId="6" fillId="0" borderId="12" xfId="22" applyFont="1" applyBorder="1" applyAlignment="1">
      <alignment horizontal="center"/>
    </xf>
    <xf numFmtId="173" fontId="6" fillId="0" borderId="22" xfId="0" applyNumberFormat="1" applyFont="1" applyBorder="1" applyAlignment="1">
      <alignment horizontal="right"/>
    </xf>
    <xf numFmtId="9" fontId="6" fillId="0" borderId="14" xfId="22" applyFont="1" applyBorder="1" applyAlignment="1">
      <alignment horizontal="center"/>
    </xf>
    <xf numFmtId="173" fontId="6" fillId="0" borderId="17" xfId="0" applyNumberFormat="1" applyFont="1" applyBorder="1" applyAlignment="1">
      <alignment horizontal="right"/>
    </xf>
    <xf numFmtId="173" fontId="6" fillId="0" borderId="25" xfId="0" applyNumberFormat="1" applyFont="1" applyBorder="1" applyAlignment="1">
      <alignment horizontal="right"/>
    </xf>
    <xf numFmtId="9" fontId="6" fillId="0" borderId="25" xfId="22" applyFont="1" applyBorder="1" applyAlignment="1">
      <alignment horizontal="center"/>
    </xf>
    <xf numFmtId="173" fontId="6" fillId="0" borderId="26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9" fontId="6" fillId="0" borderId="25" xfId="22" applyFont="1" applyBorder="1" applyAlignment="1">
      <alignment horizontal="right"/>
    </xf>
    <xf numFmtId="0" fontId="6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73" fontId="7" fillId="0" borderId="12" xfId="0" applyNumberFormat="1" applyFont="1" applyFill="1" applyBorder="1" applyAlignment="1">
      <alignment/>
    </xf>
    <xf numFmtId="173" fontId="6" fillId="0" borderId="12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173" fontId="6" fillId="0" borderId="6" xfId="0" applyNumberFormat="1" applyFont="1" applyFill="1" applyBorder="1" applyAlignment="1">
      <alignment/>
    </xf>
    <xf numFmtId="173" fontId="6" fillId="0" borderId="6" xfId="0" applyNumberFormat="1" applyFont="1" applyBorder="1" applyAlignment="1">
      <alignment/>
    </xf>
    <xf numFmtId="173" fontId="6" fillId="0" borderId="30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17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3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0" xfId="0" applyFont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2" xfId="0" applyFont="1" applyBorder="1" applyAlignment="1">
      <alignment horizontal="center"/>
    </xf>
    <xf numFmtId="38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38" fontId="11" fillId="0" borderId="12" xfId="0" applyNumberFormat="1" applyFont="1" applyBorder="1" applyAlignment="1">
      <alignment/>
    </xf>
    <xf numFmtId="38" fontId="11" fillId="0" borderId="44" xfId="0" applyNumberFormat="1" applyFont="1" applyBorder="1" applyAlignment="1">
      <alignment/>
    </xf>
    <xf numFmtId="38" fontId="11" fillId="0" borderId="22" xfId="0" applyNumberFormat="1" applyFont="1" applyBorder="1" applyAlignment="1">
      <alignment/>
    </xf>
    <xf numFmtId="38" fontId="11" fillId="0" borderId="12" xfId="0" applyNumberFormat="1" applyFont="1" applyBorder="1" applyAlignment="1">
      <alignment horizontal="right"/>
    </xf>
    <xf numFmtId="38" fontId="11" fillId="0" borderId="44" xfId="0" applyNumberFormat="1" applyFont="1" applyBorder="1" applyAlignment="1">
      <alignment horizontal="right"/>
    </xf>
    <xf numFmtId="38" fontId="11" fillId="0" borderId="22" xfId="0" applyNumberFormat="1" applyFont="1" applyBorder="1" applyAlignment="1">
      <alignment horizontal="right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6" xfId="0" applyFont="1" applyBorder="1" applyAlignment="1">
      <alignment/>
    </xf>
    <xf numFmtId="38" fontId="12" fillId="0" borderId="6" xfId="0" applyNumberFormat="1" applyFont="1" applyBorder="1" applyAlignment="1">
      <alignment horizontal="center"/>
    </xf>
    <xf numFmtId="38" fontId="12" fillId="0" borderId="3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8" fontId="12" fillId="0" borderId="12" xfId="0" applyNumberFormat="1" applyFont="1" applyBorder="1" applyAlignment="1">
      <alignment horizontal="center"/>
    </xf>
    <xf numFmtId="0" fontId="11" fillId="0" borderId="47" xfId="0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2" xfId="21" applyFont="1" applyBorder="1">
      <alignment/>
      <protection/>
    </xf>
    <xf numFmtId="0" fontId="11" fillId="0" borderId="43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38" fontId="13" fillId="0" borderId="12" xfId="0" applyNumberFormat="1" applyFont="1" applyBorder="1" applyAlignment="1">
      <alignment horizontal="center"/>
    </xf>
    <xf numFmtId="38" fontId="13" fillId="0" borderId="44" xfId="0" applyNumberFormat="1" applyFont="1" applyBorder="1" applyAlignment="1">
      <alignment horizontal="center"/>
    </xf>
    <xf numFmtId="38" fontId="13" fillId="0" borderId="22" xfId="0" applyNumberFormat="1" applyFont="1" applyBorder="1" applyAlignment="1">
      <alignment horizontal="center"/>
    </xf>
    <xf numFmtId="38" fontId="11" fillId="0" borderId="12" xfId="15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84" fontId="7" fillId="0" borderId="0" xfId="17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rightk\Local%20Settings\Temporary%20Internet%20Files\OLK37\Corps%20Tabl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 Costs"/>
      <sheetName val="Pre-PCA Costs"/>
      <sheetName val="PCA Table"/>
      <sheetName val="True Cost Distribution"/>
    </sheetNames>
    <sheetDataSet>
      <sheetData sheetId="1">
        <row r="6">
          <cell r="C6">
            <v>424957.2822222222</v>
          </cell>
          <cell r="D6">
            <v>30887.44111111111</v>
          </cell>
          <cell r="E6">
            <v>455844.7233333333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21.421875" style="91" customWidth="1"/>
    <col min="2" max="2" width="12.28125" style="91" customWidth="1"/>
    <col min="3" max="3" width="11.140625" style="91" bestFit="1" customWidth="1"/>
    <col min="4" max="4" width="21.00390625" style="91" customWidth="1"/>
    <col min="5" max="6" width="14.8515625" style="91" customWidth="1"/>
    <col min="7" max="8" width="13.57421875" style="91" customWidth="1"/>
    <col min="9" max="9" width="13.7109375" style="91" customWidth="1"/>
    <col min="10" max="10" width="14.140625" style="91" customWidth="1"/>
    <col min="11" max="16384" width="9.140625" style="91" customWidth="1"/>
  </cols>
  <sheetData>
    <row r="1" spans="1:12" ht="18">
      <c r="A1" s="88"/>
      <c r="B1" s="88"/>
      <c r="C1" s="88"/>
      <c r="D1" s="89" t="s">
        <v>0</v>
      </c>
      <c r="E1" s="90"/>
      <c r="F1" s="90"/>
      <c r="G1" s="88"/>
      <c r="H1" s="88"/>
      <c r="I1" s="88"/>
      <c r="J1" s="88"/>
      <c r="K1" s="88"/>
      <c r="L1" s="88"/>
    </row>
    <row r="2" spans="1:11" ht="18.75" thickBot="1">
      <c r="A2" s="92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8" customHeight="1" thickTop="1">
      <c r="A3" s="93" t="s">
        <v>22</v>
      </c>
      <c r="B3" s="94"/>
      <c r="C3" s="95"/>
      <c r="D3" s="95"/>
      <c r="E3" s="95"/>
      <c r="F3" s="95"/>
      <c r="G3" s="95"/>
      <c r="H3" s="95"/>
      <c r="I3" s="95"/>
      <c r="J3" s="96"/>
      <c r="K3" s="90"/>
    </row>
    <row r="4" spans="1:11" ht="18" customHeight="1">
      <c r="A4" s="97" t="s">
        <v>61</v>
      </c>
      <c r="B4" s="98"/>
      <c r="C4" s="99"/>
      <c r="D4" s="99"/>
      <c r="E4" s="99"/>
      <c r="F4" s="99"/>
      <c r="G4" s="99"/>
      <c r="H4" s="99"/>
      <c r="I4" s="99"/>
      <c r="J4" s="100"/>
      <c r="K4" s="90"/>
    </row>
    <row r="5" spans="1:10" ht="18" customHeight="1">
      <c r="A5" s="101" t="s">
        <v>16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ht="18" customHeight="1">
      <c r="A6" s="101" t="s">
        <v>17</v>
      </c>
      <c r="B6" s="102"/>
      <c r="C6" s="102"/>
      <c r="D6" s="102"/>
      <c r="E6" s="104"/>
      <c r="F6" s="104"/>
      <c r="G6" s="102"/>
      <c r="H6" s="102"/>
      <c r="I6" s="102"/>
      <c r="J6" s="103"/>
    </row>
    <row r="7" spans="1:10" ht="18" customHeight="1" thickBot="1">
      <c r="A7" s="105" t="s">
        <v>1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4:10" ht="18" customHeight="1" thickTop="1">
      <c r="D8" s="102"/>
      <c r="E8" s="102"/>
      <c r="F8" s="102"/>
      <c r="G8" s="102"/>
      <c r="H8" s="102"/>
      <c r="I8" s="102"/>
      <c r="J8" s="102"/>
    </row>
    <row r="9" ht="18" customHeight="1">
      <c r="A9" s="102" t="s">
        <v>2</v>
      </c>
    </row>
    <row r="10" spans="1:2" ht="18" customHeight="1" thickBot="1">
      <c r="A10" s="108" t="s">
        <v>13</v>
      </c>
      <c r="B10" s="102"/>
    </row>
    <row r="11" spans="1:10" ht="18" customHeight="1">
      <c r="A11" s="109" t="s">
        <v>3</v>
      </c>
      <c r="B11" s="110"/>
      <c r="C11" s="111" t="s">
        <v>7</v>
      </c>
      <c r="D11" s="111" t="s">
        <v>8</v>
      </c>
      <c r="E11" s="111">
        <v>2007</v>
      </c>
      <c r="F11" s="111">
        <v>2008</v>
      </c>
      <c r="G11" s="111">
        <v>2009</v>
      </c>
      <c r="H11" s="112">
        <v>2010</v>
      </c>
      <c r="I11" s="112">
        <v>2011</v>
      </c>
      <c r="J11" s="113">
        <v>2012</v>
      </c>
    </row>
    <row r="12" spans="1:10" ht="18" customHeight="1">
      <c r="A12" s="114" t="s">
        <v>65</v>
      </c>
      <c r="B12" s="115"/>
      <c r="C12" s="116">
        <v>3292</v>
      </c>
      <c r="D12" s="116" t="s">
        <v>66</v>
      </c>
      <c r="E12" s="117">
        <v>27148</v>
      </c>
      <c r="F12" s="117"/>
      <c r="G12" s="117">
        <v>3500</v>
      </c>
      <c r="H12" s="117"/>
      <c r="I12" s="117">
        <v>3500</v>
      </c>
      <c r="J12" s="117">
        <v>3500</v>
      </c>
    </row>
    <row r="13" spans="1:10" ht="18" customHeight="1">
      <c r="A13" s="114"/>
      <c r="B13" s="115"/>
      <c r="C13" s="118"/>
      <c r="D13" s="116"/>
      <c r="E13" s="117"/>
      <c r="F13" s="117"/>
      <c r="G13" s="119"/>
      <c r="H13" s="120"/>
      <c r="I13" s="120"/>
      <c r="J13" s="121"/>
    </row>
    <row r="14" spans="1:10" ht="18" customHeight="1">
      <c r="A14" s="114"/>
      <c r="B14" s="115"/>
      <c r="C14" s="118"/>
      <c r="D14" s="116"/>
      <c r="E14" s="117"/>
      <c r="F14" s="117"/>
      <c r="G14" s="119"/>
      <c r="H14" s="120"/>
      <c r="I14" s="120"/>
      <c r="J14" s="121"/>
    </row>
    <row r="15" spans="1:10" ht="18" customHeight="1">
      <c r="A15" s="114"/>
      <c r="B15" s="115"/>
      <c r="C15" s="118"/>
      <c r="D15" s="116"/>
      <c r="E15" s="117"/>
      <c r="F15" s="117"/>
      <c r="G15" s="119"/>
      <c r="H15" s="120"/>
      <c r="I15" s="120"/>
      <c r="J15" s="121"/>
    </row>
    <row r="16" spans="1:10" ht="18" customHeight="1">
      <c r="A16" s="114"/>
      <c r="B16" s="115"/>
      <c r="C16" s="118"/>
      <c r="D16" s="116"/>
      <c r="E16" s="117"/>
      <c r="F16" s="117"/>
      <c r="G16" s="122"/>
      <c r="H16" s="123"/>
      <c r="I16" s="123"/>
      <c r="J16" s="124"/>
    </row>
    <row r="17" spans="1:10" ht="18" customHeight="1" thickBot="1">
      <c r="A17" s="125"/>
      <c r="B17" s="126" t="s">
        <v>4</v>
      </c>
      <c r="C17" s="127"/>
      <c r="D17" s="127"/>
      <c r="E17" s="128">
        <f>SUM(E12:E16)</f>
        <v>27148</v>
      </c>
      <c r="F17" s="128"/>
      <c r="G17" s="128">
        <f>SUM(G12:G16)</f>
        <v>3500</v>
      </c>
      <c r="H17" s="128"/>
      <c r="I17" s="128">
        <f>SUM(I12:I16)</f>
        <v>3500</v>
      </c>
      <c r="J17" s="129">
        <f>SUM(J12:J16)</f>
        <v>3500</v>
      </c>
    </row>
    <row r="18" spans="5:10" ht="18" customHeight="1">
      <c r="E18" s="130"/>
      <c r="F18" s="130"/>
      <c r="G18" s="130"/>
      <c r="H18" s="130"/>
      <c r="I18" s="130"/>
      <c r="J18" s="130"/>
    </row>
    <row r="19" spans="1:3" ht="18" customHeight="1" thickBot="1">
      <c r="A19" s="131" t="s">
        <v>14</v>
      </c>
      <c r="B19" s="102"/>
      <c r="C19" s="102"/>
    </row>
    <row r="20" spans="1:10" ht="18" customHeight="1">
      <c r="A20" s="109" t="s">
        <v>3</v>
      </c>
      <c r="B20" s="110"/>
      <c r="C20" s="111" t="s">
        <v>7</v>
      </c>
      <c r="D20" s="111" t="s">
        <v>12</v>
      </c>
      <c r="E20" s="111">
        <v>2007</v>
      </c>
      <c r="F20" s="111">
        <v>2008</v>
      </c>
      <c r="G20" s="111">
        <v>2009</v>
      </c>
      <c r="H20" s="112">
        <v>2010</v>
      </c>
      <c r="I20" s="112">
        <v>2011</v>
      </c>
      <c r="J20" s="113">
        <v>2012</v>
      </c>
    </row>
    <row r="21" spans="1:10" ht="18" customHeight="1">
      <c r="A21" s="114" t="s">
        <v>67</v>
      </c>
      <c r="B21" s="115"/>
      <c r="C21" s="116">
        <v>3292</v>
      </c>
      <c r="D21" s="116">
        <v>745</v>
      </c>
      <c r="E21" s="117">
        <v>27148</v>
      </c>
      <c r="F21" s="117"/>
      <c r="G21" s="117">
        <v>3500</v>
      </c>
      <c r="H21" s="117"/>
      <c r="I21" s="117">
        <v>3500</v>
      </c>
      <c r="J21" s="117">
        <v>3500</v>
      </c>
    </row>
    <row r="22" spans="1:10" ht="18" customHeight="1">
      <c r="A22" s="114"/>
      <c r="B22" s="115"/>
      <c r="C22" s="118"/>
      <c r="D22" s="116"/>
      <c r="E22" s="117"/>
      <c r="F22" s="117"/>
      <c r="G22" s="132"/>
      <c r="H22" s="132"/>
      <c r="I22" s="132"/>
      <c r="J22" s="132"/>
    </row>
    <row r="23" spans="1:10" ht="18" customHeight="1">
      <c r="A23" s="114"/>
      <c r="B23" s="133"/>
      <c r="C23" s="134"/>
      <c r="D23" s="135"/>
      <c r="E23" s="122"/>
      <c r="F23" s="122"/>
      <c r="G23" s="119"/>
      <c r="H23" s="120"/>
      <c r="I23" s="120"/>
      <c r="J23" s="121"/>
    </row>
    <row r="24" spans="1:10" ht="18" customHeight="1">
      <c r="A24" s="114"/>
      <c r="B24" s="133"/>
      <c r="C24" s="136"/>
      <c r="D24" s="136"/>
      <c r="E24" s="119"/>
      <c r="F24" s="119"/>
      <c r="G24" s="119"/>
      <c r="H24" s="120"/>
      <c r="I24" s="120"/>
      <c r="J24" s="121"/>
    </row>
    <row r="25" spans="1:11" ht="18" customHeight="1" thickBot="1">
      <c r="A25" s="125"/>
      <c r="B25" s="126" t="s">
        <v>5</v>
      </c>
      <c r="C25" s="127"/>
      <c r="D25" s="127"/>
      <c r="E25" s="128">
        <f>SUM(E21:E24)</f>
        <v>27148</v>
      </c>
      <c r="F25" s="128"/>
      <c r="G25" s="128">
        <f>SUM(G21:G24)</f>
        <v>3500</v>
      </c>
      <c r="H25" s="128"/>
      <c r="I25" s="128">
        <f>SUM(I21:I24)</f>
        <v>3500</v>
      </c>
      <c r="J25" s="129">
        <f>SUM(J21:J24)</f>
        <v>3500</v>
      </c>
      <c r="K25" s="137"/>
    </row>
    <row r="26" spans="5:10" ht="18" customHeight="1">
      <c r="E26" s="130"/>
      <c r="F26" s="130"/>
      <c r="G26" s="130"/>
      <c r="H26" s="130"/>
      <c r="I26" s="130"/>
      <c r="J26" s="130"/>
    </row>
    <row r="27" spans="1:4" ht="18" customHeight="1" thickBot="1">
      <c r="A27" s="131" t="s">
        <v>15</v>
      </c>
      <c r="B27" s="102"/>
      <c r="C27" s="102"/>
      <c r="D27" s="102"/>
    </row>
    <row r="28" spans="1:12" ht="18" customHeight="1">
      <c r="A28" s="109"/>
      <c r="B28" s="110"/>
      <c r="C28" s="138"/>
      <c r="D28" s="139"/>
      <c r="E28" s="111">
        <v>2007</v>
      </c>
      <c r="F28" s="111">
        <v>2008</v>
      </c>
      <c r="G28" s="111">
        <v>2009</v>
      </c>
      <c r="H28" s="112">
        <v>2010</v>
      </c>
      <c r="I28" s="112">
        <v>2011</v>
      </c>
      <c r="J28" s="113">
        <v>2012</v>
      </c>
      <c r="K28" s="102"/>
      <c r="L28" s="102"/>
    </row>
    <row r="29" spans="1:12" ht="18" customHeight="1">
      <c r="A29" s="140" t="s">
        <v>9</v>
      </c>
      <c r="B29" s="115"/>
      <c r="C29" s="141"/>
      <c r="D29" s="142"/>
      <c r="E29" s="143"/>
      <c r="F29" s="143"/>
      <c r="G29" s="143"/>
      <c r="H29" s="144"/>
      <c r="I29" s="144"/>
      <c r="J29" s="145"/>
      <c r="K29" s="102"/>
      <c r="L29" s="102"/>
    </row>
    <row r="30" spans="1:12" ht="18" customHeight="1">
      <c r="A30" s="140" t="s">
        <v>10</v>
      </c>
      <c r="B30" s="115"/>
      <c r="C30" s="115"/>
      <c r="D30" s="133"/>
      <c r="E30" s="119"/>
      <c r="F30" s="119"/>
      <c r="G30" s="119"/>
      <c r="H30" s="120"/>
      <c r="I30" s="120"/>
      <c r="J30" s="121"/>
      <c r="K30" s="137"/>
      <c r="L30" s="137"/>
    </row>
    <row r="31" spans="1:12" ht="18" customHeight="1">
      <c r="A31" s="140" t="s">
        <v>11</v>
      </c>
      <c r="B31" s="115"/>
      <c r="C31" s="115"/>
      <c r="D31" s="133"/>
      <c r="E31" s="119"/>
      <c r="F31" s="119"/>
      <c r="G31" s="119"/>
      <c r="H31" s="120"/>
      <c r="I31" s="120"/>
      <c r="J31" s="121"/>
      <c r="K31" s="137"/>
      <c r="L31" s="137"/>
    </row>
    <row r="32" spans="1:10" ht="18" customHeight="1">
      <c r="A32" s="140" t="s">
        <v>18</v>
      </c>
      <c r="B32" s="115"/>
      <c r="C32" s="115"/>
      <c r="D32" s="133"/>
      <c r="E32" s="146">
        <v>27148</v>
      </c>
      <c r="F32" s="146"/>
      <c r="G32" s="117">
        <v>3500</v>
      </c>
      <c r="H32" s="117"/>
      <c r="I32" s="117">
        <v>3500</v>
      </c>
      <c r="J32" s="117">
        <v>3500</v>
      </c>
    </row>
    <row r="33" spans="1:12" ht="18" customHeight="1" thickBot="1">
      <c r="A33" s="125" t="s">
        <v>5</v>
      </c>
      <c r="B33" s="126"/>
      <c r="C33" s="126"/>
      <c r="D33" s="147"/>
      <c r="E33" s="128">
        <f>SUM(E29:E32)</f>
        <v>27148</v>
      </c>
      <c r="F33" s="128"/>
      <c r="G33" s="128">
        <f>SUM(G29:G32)</f>
        <v>3500</v>
      </c>
      <c r="H33" s="128"/>
      <c r="I33" s="128">
        <f>SUM(I29:I32)</f>
        <v>3500</v>
      </c>
      <c r="J33" s="129">
        <f>SUM(J29:J32)</f>
        <v>3500</v>
      </c>
      <c r="K33" s="130"/>
      <c r="L33" s="130"/>
    </row>
    <row r="34" spans="1:13" ht="18" customHeight="1">
      <c r="A34" s="150" t="s">
        <v>6</v>
      </c>
      <c r="B34" s="151"/>
      <c r="C34" s="151"/>
      <c r="D34" s="151"/>
      <c r="E34" s="152"/>
      <c r="F34" s="152"/>
      <c r="G34" s="152"/>
      <c r="H34" s="152"/>
      <c r="I34" s="152"/>
      <c r="J34" s="152"/>
      <c r="K34" s="152"/>
      <c r="L34" s="149"/>
      <c r="M34" s="148"/>
    </row>
    <row r="35" spans="1:13" ht="18">
      <c r="A35" s="151"/>
      <c r="B35" s="151"/>
      <c r="C35" s="151"/>
      <c r="D35" s="151"/>
      <c r="E35" s="152"/>
      <c r="F35" s="152"/>
      <c r="G35" s="152"/>
      <c r="H35" s="152"/>
      <c r="I35" s="152"/>
      <c r="J35" s="152"/>
      <c r="K35" s="152"/>
      <c r="L35" s="149"/>
      <c r="M35" s="148"/>
    </row>
    <row r="36" spans="1:13" ht="18">
      <c r="A36" s="153" t="s">
        <v>19</v>
      </c>
      <c r="B36" s="151"/>
      <c r="C36" s="151"/>
      <c r="D36" s="151"/>
      <c r="E36" s="152"/>
      <c r="F36" s="152"/>
      <c r="G36" s="152"/>
      <c r="H36" s="152"/>
      <c r="I36" s="152"/>
      <c r="J36" s="152"/>
      <c r="K36" s="152"/>
      <c r="L36" s="149"/>
      <c r="M36" s="148"/>
    </row>
    <row r="37" spans="1:13" ht="18">
      <c r="A37" s="151" t="s">
        <v>68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48"/>
      <c r="M37" s="148"/>
    </row>
    <row r="38" spans="1:13" ht="18">
      <c r="A38" s="151" t="s">
        <v>69</v>
      </c>
      <c r="B38" s="151"/>
      <c r="C38" s="151"/>
      <c r="D38" s="151"/>
      <c r="E38" s="152"/>
      <c r="F38" s="152"/>
      <c r="G38" s="152"/>
      <c r="H38" s="152"/>
      <c r="I38" s="152"/>
      <c r="J38" s="152"/>
      <c r="K38" s="151"/>
      <c r="L38" s="148"/>
      <c r="M38" s="148"/>
    </row>
    <row r="39" spans="1:13" ht="18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48"/>
      <c r="M39" s="148"/>
    </row>
    <row r="40" spans="1:13" ht="18">
      <c r="A40" s="153" t="s">
        <v>20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8"/>
      <c r="M40" s="148"/>
    </row>
    <row r="41" spans="1:13" ht="18">
      <c r="A41" s="151" t="s">
        <v>64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48"/>
      <c r="M41" s="148"/>
    </row>
    <row r="42" spans="1:13" ht="18">
      <c r="A42" s="151" t="s">
        <v>63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48"/>
      <c r="M42" s="148"/>
    </row>
    <row r="43" spans="1:13" ht="18">
      <c r="A43" s="151" t="s">
        <v>62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48"/>
      <c r="M43" s="148"/>
    </row>
  </sheetData>
  <printOptions/>
  <pageMargins left="0.77" right="0.75" top="1" bottom="1" header="0.5" footer="0.5"/>
  <pageSetup fitToHeight="1" fitToWidth="1" horizontalDpi="600" verticalDpi="600" orientation="portrait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3">
      <selection activeCell="A9" sqref="A9"/>
    </sheetView>
  </sheetViews>
  <sheetFormatPr defaultColWidth="9.140625" defaultRowHeight="12.75"/>
  <cols>
    <col min="1" max="1" width="22.57421875" style="1" customWidth="1"/>
    <col min="2" max="2" width="16.00390625" style="1" customWidth="1"/>
    <col min="3" max="4" width="11.8515625" style="1" customWidth="1"/>
    <col min="5" max="5" width="11.421875" style="1" customWidth="1"/>
    <col min="6" max="6" width="13.00390625" style="1" customWidth="1"/>
    <col min="7" max="7" width="12.57421875" style="1" customWidth="1"/>
    <col min="8" max="8" width="12.140625" style="1" hidden="1" customWidth="1"/>
    <col min="9" max="9" width="13.8515625" style="15" customWidth="1"/>
    <col min="10" max="10" width="13.140625" style="1" customWidth="1"/>
    <col min="11" max="11" width="12.00390625" style="1" hidden="1" customWidth="1"/>
    <col min="12" max="12" width="14.421875" style="1" hidden="1" customWidth="1"/>
    <col min="13" max="14" width="10.8515625" style="0" bestFit="1" customWidth="1"/>
    <col min="15" max="15" width="9.57421875" style="0" bestFit="1" customWidth="1"/>
    <col min="22" max="16384" width="9.140625" style="1" customWidth="1"/>
  </cols>
  <sheetData>
    <row r="1" spans="1:21" ht="13.5" thickBot="1">
      <c r="A1" s="168" t="s">
        <v>23</v>
      </c>
      <c r="B1" s="169"/>
      <c r="C1" s="169"/>
      <c r="D1" s="169"/>
      <c r="E1" s="169"/>
      <c r="F1" s="169"/>
      <c r="G1" s="169"/>
      <c r="H1" s="169"/>
      <c r="I1" s="170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65" t="s">
        <v>24</v>
      </c>
      <c r="B2" s="166"/>
      <c r="C2" s="166"/>
      <c r="D2" s="166"/>
      <c r="E2" s="166"/>
      <c r="F2" s="166"/>
      <c r="G2" s="166"/>
      <c r="H2" s="166"/>
      <c r="I2" s="167"/>
      <c r="M2" s="1"/>
      <c r="N2" s="1"/>
      <c r="O2" s="1"/>
      <c r="P2" s="1"/>
      <c r="Q2" s="1"/>
      <c r="R2" s="1"/>
      <c r="S2" s="1"/>
      <c r="T2" s="1"/>
      <c r="U2" s="1"/>
    </row>
    <row r="3" spans="1:21" ht="25.5">
      <c r="A3" s="4" t="s">
        <v>25</v>
      </c>
      <c r="B3" s="5" t="s">
        <v>55</v>
      </c>
      <c r="C3" s="5" t="s">
        <v>56</v>
      </c>
      <c r="D3" s="5" t="s">
        <v>57</v>
      </c>
      <c r="E3" s="6" t="s">
        <v>26</v>
      </c>
      <c r="F3" s="6" t="s">
        <v>27</v>
      </c>
      <c r="G3" s="6" t="s">
        <v>28</v>
      </c>
      <c r="H3" s="7" t="s">
        <v>29</v>
      </c>
      <c r="I3" s="8" t="s">
        <v>30</v>
      </c>
      <c r="J3" s="6"/>
      <c r="M3" s="1"/>
      <c r="N3" s="1"/>
      <c r="O3" s="1"/>
      <c r="P3" s="1"/>
      <c r="Q3" s="1"/>
      <c r="R3" s="1"/>
      <c r="S3" s="1"/>
      <c r="T3" s="1"/>
      <c r="U3" s="1"/>
    </row>
    <row r="4" spans="1:21" ht="13.5" thickBot="1">
      <c r="A4" s="9" t="s">
        <v>31</v>
      </c>
      <c r="B4" s="10">
        <f aca="true" t="shared" si="0" ref="B4:D7">B15+B26+B37</f>
        <v>555844.7233333334</v>
      </c>
      <c r="C4" s="10">
        <f t="shared" si="0"/>
        <v>100000</v>
      </c>
      <c r="D4" s="11">
        <f t="shared" si="0"/>
        <v>455844.7233333333</v>
      </c>
      <c r="E4" s="12">
        <f>D4/D10</f>
        <v>0.17020278967113606</v>
      </c>
      <c r="F4" s="10">
        <f>F15+F26+F37</f>
        <v>508730</v>
      </c>
      <c r="G4" s="10">
        <f>G15+G26+G37</f>
        <v>30887.44111111111</v>
      </c>
      <c r="H4" s="11">
        <f>H15+H26+H37</f>
        <v>340000</v>
      </c>
      <c r="I4" s="13">
        <f>I15+I26+I37</f>
        <v>424957.2822222222</v>
      </c>
      <c r="J4" s="14"/>
      <c r="M4" s="15"/>
      <c r="N4" s="1"/>
      <c r="O4" s="1"/>
      <c r="P4" s="1"/>
      <c r="Q4" s="1"/>
      <c r="R4" s="1"/>
      <c r="S4" s="1"/>
      <c r="T4" s="1"/>
      <c r="U4" s="1"/>
    </row>
    <row r="5" spans="1:21" ht="12.75">
      <c r="A5" s="16" t="s">
        <v>32</v>
      </c>
      <c r="B5" s="17">
        <f t="shared" si="0"/>
        <v>1288704.94</v>
      </c>
      <c r="C5" s="17">
        <f t="shared" si="0"/>
        <v>514704.94</v>
      </c>
      <c r="D5" s="17">
        <f t="shared" si="0"/>
        <v>774000</v>
      </c>
      <c r="E5" s="18">
        <f>D5/D10</f>
        <v>0.28899524873764426</v>
      </c>
      <c r="F5" s="17">
        <f>F16+F27+F38</f>
        <v>231878</v>
      </c>
      <c r="G5" s="17">
        <f>G16+G27+G39</f>
        <v>0</v>
      </c>
      <c r="H5" s="17">
        <f aca="true" t="shared" si="1" ref="H5:I7">H16+H27+H38</f>
        <v>0</v>
      </c>
      <c r="I5" s="19">
        <f t="shared" si="1"/>
        <v>774000</v>
      </c>
      <c r="M5" s="15"/>
      <c r="N5" s="1"/>
      <c r="O5" s="1"/>
      <c r="P5" s="1"/>
      <c r="Q5" s="1"/>
      <c r="R5" s="1"/>
      <c r="S5" s="1"/>
      <c r="T5" s="1"/>
      <c r="U5" s="1"/>
    </row>
    <row r="6" spans="1:21" ht="12.75">
      <c r="A6" s="20" t="s">
        <v>33</v>
      </c>
      <c r="B6" s="21">
        <f t="shared" si="0"/>
        <v>2142695.06</v>
      </c>
      <c r="C6" s="21">
        <f t="shared" si="0"/>
        <v>724295.06</v>
      </c>
      <c r="D6" s="21">
        <f t="shared" si="0"/>
        <v>1418400</v>
      </c>
      <c r="E6" s="22">
        <f>D6/D10</f>
        <v>0.5296005953610783</v>
      </c>
      <c r="F6" s="21">
        <f>F17+F28+F39</f>
        <v>49406</v>
      </c>
      <c r="G6" s="17">
        <f>G17+G28+G40</f>
        <v>27148.21</v>
      </c>
      <c r="H6" s="21">
        <f t="shared" si="1"/>
        <v>0</v>
      </c>
      <c r="I6" s="19">
        <f t="shared" si="1"/>
        <v>1391251.789</v>
      </c>
      <c r="J6" s="14"/>
      <c r="M6" s="23"/>
      <c r="N6" s="1"/>
      <c r="O6" s="23"/>
      <c r="P6" s="1"/>
      <c r="Q6" s="1"/>
      <c r="R6" s="1"/>
      <c r="S6" s="1"/>
      <c r="T6" s="1"/>
      <c r="U6" s="1"/>
    </row>
    <row r="7" spans="1:21" ht="12.75">
      <c r="A7" s="20" t="s">
        <v>34</v>
      </c>
      <c r="B7" s="21">
        <f t="shared" si="0"/>
        <v>10000</v>
      </c>
      <c r="C7" s="21">
        <f t="shared" si="0"/>
        <v>0</v>
      </c>
      <c r="D7" s="21">
        <f t="shared" si="0"/>
        <v>10000</v>
      </c>
      <c r="E7" s="22">
        <f>D7/D10</f>
        <v>0.0037337887433804167</v>
      </c>
      <c r="F7" s="21">
        <f>F18+F29+F40</f>
        <v>0</v>
      </c>
      <c r="G7" s="21">
        <f>G18+G29+G41</f>
        <v>3500</v>
      </c>
      <c r="H7" s="21">
        <f t="shared" si="1"/>
        <v>0</v>
      </c>
      <c r="I7" s="19">
        <f t="shared" si="1"/>
        <v>6500</v>
      </c>
      <c r="J7" s="14"/>
      <c r="M7" s="23"/>
      <c r="N7" s="1"/>
      <c r="O7" s="1"/>
      <c r="P7" s="1"/>
      <c r="Q7" s="1"/>
      <c r="R7" s="1"/>
      <c r="S7" s="1"/>
      <c r="T7" s="1"/>
      <c r="U7" s="1"/>
    </row>
    <row r="8" spans="1:21" ht="12.75">
      <c r="A8" s="20" t="s">
        <v>35</v>
      </c>
      <c r="B8" s="21">
        <f>B19+B30+B41</f>
        <v>10000</v>
      </c>
      <c r="C8" s="21">
        <f>C19+C29+C40</f>
        <v>0</v>
      </c>
      <c r="D8" s="21">
        <f>D19+D30+D41</f>
        <v>10000</v>
      </c>
      <c r="E8" s="22">
        <f>D8/D10</f>
        <v>0.0037337887433804167</v>
      </c>
      <c r="F8" s="21">
        <f>F19+F30+F41</f>
        <v>0</v>
      </c>
      <c r="G8" s="21">
        <f>G19+G30+G42</f>
        <v>3500</v>
      </c>
      <c r="H8" s="21">
        <f>H19+H33+H44</f>
        <v>0</v>
      </c>
      <c r="I8" s="19">
        <f>I19+I30+I41</f>
        <v>6500</v>
      </c>
      <c r="J8" s="14"/>
      <c r="M8" s="1"/>
      <c r="N8" s="1"/>
      <c r="O8" s="1"/>
      <c r="P8" s="1"/>
      <c r="Q8" s="1"/>
      <c r="R8" s="1"/>
      <c r="S8" s="1"/>
      <c r="T8" s="1"/>
      <c r="U8" s="1"/>
    </row>
    <row r="9" spans="1:21" ht="13.5" thickBot="1">
      <c r="A9" s="24" t="s">
        <v>36</v>
      </c>
      <c r="B9" s="25">
        <f>B20+B31+B42</f>
        <v>10000</v>
      </c>
      <c r="C9" s="25">
        <f>C20+C30+C41</f>
        <v>0</v>
      </c>
      <c r="D9" s="25">
        <f>D20+D31+D42</f>
        <v>10000</v>
      </c>
      <c r="E9" s="26">
        <f>D9/D10</f>
        <v>0.0037337887433804167</v>
      </c>
      <c r="F9" s="25">
        <f>F20+F31+F42</f>
        <v>0</v>
      </c>
      <c r="G9" s="25">
        <f>G20+G31+G43</f>
        <v>3500</v>
      </c>
      <c r="H9" s="27">
        <f>H20+H34+H45</f>
        <v>0</v>
      </c>
      <c r="I9" s="28">
        <f>I20+I31+I42</f>
        <v>6500</v>
      </c>
      <c r="J9" s="29"/>
      <c r="M9" s="1"/>
      <c r="N9" s="1"/>
      <c r="O9" s="1"/>
      <c r="P9" s="1"/>
      <c r="Q9" s="1"/>
      <c r="R9" s="1"/>
      <c r="S9" s="1"/>
      <c r="T9" s="1"/>
      <c r="U9" s="1"/>
    </row>
    <row r="10" spans="1:21" ht="14.25" thickBot="1" thickTop="1">
      <c r="A10" s="30" t="s">
        <v>5</v>
      </c>
      <c r="B10" s="31">
        <f>B21+B32+B43</f>
        <v>4017244.7233333336</v>
      </c>
      <c r="C10" s="32">
        <f>SUM(C4:C9)</f>
        <v>1339000</v>
      </c>
      <c r="D10" s="32">
        <f>SUM(D4:D9)</f>
        <v>2678244.7233333336</v>
      </c>
      <c r="E10" s="33">
        <f>SUM(E4:E9)</f>
        <v>0.9999999999999998</v>
      </c>
      <c r="F10" s="32">
        <f>SUM(F4:F9)</f>
        <v>790014</v>
      </c>
      <c r="G10" s="31">
        <f>G21+G32+G43</f>
        <v>68535.6511111111</v>
      </c>
      <c r="H10" s="32">
        <f>H21+H32+H43</f>
        <v>340000</v>
      </c>
      <c r="I10" s="34">
        <f>SUM(I4:I9)</f>
        <v>2609709.0712222224</v>
      </c>
      <c r="J10" s="23"/>
      <c r="M10" s="1"/>
      <c r="N10" s="1"/>
      <c r="O10" s="1"/>
      <c r="P10" s="1"/>
      <c r="Q10" s="1"/>
      <c r="R10" s="1"/>
      <c r="S10" s="1"/>
      <c r="T10" s="1"/>
      <c r="U10" s="1"/>
    </row>
    <row r="11" spans="1:21" ht="13.5" thickBot="1">
      <c r="A11" s="35"/>
      <c r="B11" s="35"/>
      <c r="C11" s="35"/>
      <c r="D11" s="35"/>
      <c r="E11" s="35"/>
      <c r="F11" s="35"/>
      <c r="G11" s="35"/>
      <c r="H11" s="35"/>
      <c r="I11" s="36"/>
      <c r="J11" s="37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 ht="12.75">
      <c r="A12" s="159" t="s">
        <v>37</v>
      </c>
      <c r="B12" s="160"/>
      <c r="C12" s="160"/>
      <c r="D12" s="160"/>
      <c r="E12" s="160"/>
      <c r="F12" s="160"/>
      <c r="G12" s="160"/>
      <c r="H12" s="160"/>
      <c r="I12" s="161"/>
      <c r="J12" s="157"/>
      <c r="K12" s="158"/>
      <c r="L12" s="158"/>
      <c r="M12" s="158"/>
      <c r="N12" s="2"/>
      <c r="O12" s="1"/>
      <c r="P12" s="1"/>
      <c r="Q12" s="1"/>
      <c r="R12" s="1"/>
      <c r="S12" s="1"/>
      <c r="T12" s="1"/>
      <c r="U12" s="1"/>
    </row>
    <row r="13" spans="1:21" ht="12.75">
      <c r="A13" s="162" t="s">
        <v>24</v>
      </c>
      <c r="B13" s="163"/>
      <c r="C13" s="163"/>
      <c r="D13" s="163"/>
      <c r="E13" s="163"/>
      <c r="F13" s="163"/>
      <c r="G13" s="163"/>
      <c r="H13" s="163"/>
      <c r="I13" s="164"/>
      <c r="J13" s="158"/>
      <c r="K13" s="158"/>
      <c r="L13" s="158"/>
      <c r="M13" s="158"/>
      <c r="N13" s="2"/>
      <c r="O13" s="1"/>
      <c r="P13" s="1"/>
      <c r="Q13" s="1"/>
      <c r="R13" s="1"/>
      <c r="S13" s="1"/>
      <c r="T13" s="1"/>
      <c r="U13" s="1"/>
    </row>
    <row r="14" spans="1:21" ht="14.25" customHeight="1">
      <c r="A14" s="38" t="s">
        <v>25</v>
      </c>
      <c r="B14" s="39" t="s">
        <v>55</v>
      </c>
      <c r="C14" s="39" t="s">
        <v>58</v>
      </c>
      <c r="D14" s="39" t="s">
        <v>57</v>
      </c>
      <c r="E14" s="40" t="s">
        <v>26</v>
      </c>
      <c r="F14" s="40" t="s">
        <v>27</v>
      </c>
      <c r="G14" s="39" t="s">
        <v>59</v>
      </c>
      <c r="H14" s="41"/>
      <c r="I14" s="42" t="s">
        <v>30</v>
      </c>
      <c r="J14" s="3"/>
      <c r="K14" s="3"/>
      <c r="L14" s="3"/>
      <c r="M14" s="3"/>
      <c r="N14" s="2"/>
      <c r="O14" s="1"/>
      <c r="P14" s="1"/>
      <c r="Q14" s="1"/>
      <c r="R14" s="1"/>
      <c r="S14" s="1"/>
      <c r="T14" s="1"/>
      <c r="U14" s="1"/>
    </row>
    <row r="15" spans="1:21" ht="12.75">
      <c r="A15" s="43" t="s">
        <v>38</v>
      </c>
      <c r="B15" s="21">
        <f aca="true" t="shared" si="2" ref="B15:B20">SUM(C15:D15)</f>
        <v>555844.7233333334</v>
      </c>
      <c r="C15" s="21">
        <v>100000</v>
      </c>
      <c r="D15" s="44">
        <f>'[1]Pre-PCA Costs'!E6</f>
        <v>455844.7233333333</v>
      </c>
      <c r="E15" s="22">
        <f>D15/D21</f>
        <v>0.1708406726515941</v>
      </c>
      <c r="F15" s="21">
        <v>508730</v>
      </c>
      <c r="G15" s="45">
        <f>'[1]Pre-PCA Costs'!D6</f>
        <v>30887.44111111111</v>
      </c>
      <c r="H15" s="21">
        <v>340000</v>
      </c>
      <c r="I15" s="46">
        <f>'[1]Pre-PCA Costs'!C6</f>
        <v>424957.2822222222</v>
      </c>
      <c r="J15" s="47"/>
      <c r="K15" s="2"/>
      <c r="L15" s="2"/>
      <c r="M15" s="47"/>
      <c r="N15" s="2"/>
      <c r="O15" s="1"/>
      <c r="P15" s="1"/>
      <c r="Q15" s="1"/>
      <c r="R15" s="1"/>
      <c r="S15" s="1"/>
      <c r="T15" s="1"/>
      <c r="U15" s="1"/>
    </row>
    <row r="16" spans="1:21" ht="12.75">
      <c r="A16" s="20" t="s">
        <v>32</v>
      </c>
      <c r="B16" s="21">
        <f t="shared" si="2"/>
        <v>1288704.94</v>
      </c>
      <c r="C16" s="21">
        <v>514704.94</v>
      </c>
      <c r="D16" s="21">
        <v>774000</v>
      </c>
      <c r="E16" s="22">
        <f>D16/D21</f>
        <v>0.2900783399781532</v>
      </c>
      <c r="F16" s="21">
        <v>231878</v>
      </c>
      <c r="G16" s="21"/>
      <c r="H16" s="21"/>
      <c r="I16" s="48">
        <f>D16</f>
        <v>774000</v>
      </c>
      <c r="J16" s="47"/>
      <c r="K16" s="2"/>
      <c r="L16" s="2"/>
      <c r="M16" s="47"/>
      <c r="N16" s="2"/>
      <c r="O16" s="1"/>
      <c r="P16" s="1"/>
      <c r="Q16" s="1"/>
      <c r="R16" s="1"/>
      <c r="S16" s="1"/>
      <c r="T16" s="1"/>
      <c r="U16" s="1"/>
    </row>
    <row r="17" spans="1:21" ht="12.75">
      <c r="A17" s="20" t="s">
        <v>33</v>
      </c>
      <c r="B17" s="21">
        <f t="shared" si="2"/>
        <v>2132695.06</v>
      </c>
      <c r="C17" s="21">
        <v>724295.06</v>
      </c>
      <c r="D17" s="21">
        <f>1235700+172700</f>
        <v>1408400</v>
      </c>
      <c r="E17" s="22">
        <f>D17/D21</f>
        <v>0.5278376408594715</v>
      </c>
      <c r="F17" s="21">
        <v>49406</v>
      </c>
      <c r="G17" s="21">
        <v>22148.21</v>
      </c>
      <c r="H17" s="21"/>
      <c r="I17" s="48">
        <f>B17*65%</f>
        <v>1386251.789</v>
      </c>
      <c r="J17" s="47"/>
      <c r="K17" s="2"/>
      <c r="L17" s="2"/>
      <c r="M17" s="47"/>
      <c r="N17" s="47"/>
      <c r="O17" s="1"/>
      <c r="P17" s="1"/>
      <c r="Q17" s="1"/>
      <c r="R17" s="1"/>
      <c r="S17" s="1"/>
      <c r="T17" s="1"/>
      <c r="U17" s="1"/>
    </row>
    <row r="18" spans="1:21" ht="12.75">
      <c r="A18" s="49" t="s">
        <v>34</v>
      </c>
      <c r="B18" s="50">
        <f t="shared" si="2"/>
        <v>10000</v>
      </c>
      <c r="C18" s="50"/>
      <c r="D18" s="50">
        <v>10000</v>
      </c>
      <c r="E18" s="51">
        <f>D18/D21</f>
        <v>0.003747782170260377</v>
      </c>
      <c r="F18" s="50"/>
      <c r="G18" s="21">
        <f>B18*35%</f>
        <v>3500</v>
      </c>
      <c r="H18" s="50"/>
      <c r="I18" s="48">
        <f>B18*65%</f>
        <v>6500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49" t="s">
        <v>35</v>
      </c>
      <c r="B19" s="50">
        <f t="shared" si="2"/>
        <v>10000</v>
      </c>
      <c r="C19" s="50"/>
      <c r="D19" s="50">
        <v>10000</v>
      </c>
      <c r="E19" s="51">
        <f>D19/D21</f>
        <v>0.003747782170260377</v>
      </c>
      <c r="F19" s="50"/>
      <c r="G19" s="21">
        <f>B19*35%</f>
        <v>3500</v>
      </c>
      <c r="H19" s="50"/>
      <c r="I19" s="48">
        <f>B19*65%</f>
        <v>6500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3.5" thickBot="1">
      <c r="A20" s="52" t="s">
        <v>36</v>
      </c>
      <c r="B20" s="53">
        <f t="shared" si="2"/>
        <v>10000</v>
      </c>
      <c r="C20" s="53"/>
      <c r="D20" s="53">
        <v>10000</v>
      </c>
      <c r="E20" s="54">
        <f>D20/D21</f>
        <v>0.003747782170260377</v>
      </c>
      <c r="F20" s="55"/>
      <c r="G20" s="25">
        <f>B20*35%</f>
        <v>3500</v>
      </c>
      <c r="H20" s="55"/>
      <c r="I20" s="28">
        <f>B20*65%</f>
        <v>6500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4.25" thickBot="1" thickTop="1">
      <c r="A21" s="56" t="s">
        <v>5</v>
      </c>
      <c r="B21" s="57">
        <f>SUM(B15:B20)</f>
        <v>4007244.7233333336</v>
      </c>
      <c r="C21" s="57">
        <f>SUM(C15:C20)</f>
        <v>1339000</v>
      </c>
      <c r="D21" s="57">
        <f>SUM(D15:D20)</f>
        <v>2668244.7233333336</v>
      </c>
      <c r="E21" s="58">
        <f>SUM(E15:E19)</f>
        <v>0.9962522178297396</v>
      </c>
      <c r="F21" s="57">
        <f>SUM(F15:F19)</f>
        <v>790014</v>
      </c>
      <c r="G21" s="57">
        <f>SUM(G15:G20)</f>
        <v>63535.65111111111</v>
      </c>
      <c r="H21" s="57">
        <f>SUM(H15:H20)</f>
        <v>340000</v>
      </c>
      <c r="I21" s="57">
        <f>SUM(I15:I20)</f>
        <v>2604709.0712222224</v>
      </c>
      <c r="J21" s="23"/>
      <c r="M21" s="1"/>
      <c r="N21" s="1"/>
      <c r="O21" s="1"/>
      <c r="P21" s="1"/>
      <c r="Q21" s="1"/>
      <c r="R21" s="1"/>
      <c r="S21" s="1"/>
      <c r="T21" s="1"/>
      <c r="U21" s="1"/>
    </row>
    <row r="22" spans="4:21" ht="13.5" thickBot="1">
      <c r="D22" s="15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65" t="s">
        <v>39</v>
      </c>
      <c r="B23" s="166"/>
      <c r="C23" s="166"/>
      <c r="D23" s="166"/>
      <c r="E23" s="166"/>
      <c r="F23" s="166"/>
      <c r="G23" s="166"/>
      <c r="H23" s="166"/>
      <c r="I23" s="167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54" t="s">
        <v>24</v>
      </c>
      <c r="B24" s="155"/>
      <c r="C24" s="155"/>
      <c r="D24" s="155"/>
      <c r="E24" s="155"/>
      <c r="F24" s="155"/>
      <c r="G24" s="155"/>
      <c r="H24" s="155"/>
      <c r="I24" s="156"/>
      <c r="M24" s="1"/>
      <c r="N24" s="1"/>
      <c r="O24" s="1"/>
      <c r="P24" s="1"/>
      <c r="Q24" s="1"/>
      <c r="R24" s="1"/>
      <c r="S24" s="1"/>
      <c r="T24" s="1"/>
      <c r="U24" s="1"/>
    </row>
    <row r="25" spans="1:21" ht="25.5">
      <c r="A25" s="4" t="s">
        <v>25</v>
      </c>
      <c r="B25" s="5" t="s">
        <v>55</v>
      </c>
      <c r="C25" s="5" t="s">
        <v>56</v>
      </c>
      <c r="D25" s="5" t="s">
        <v>57</v>
      </c>
      <c r="E25" s="6" t="s">
        <v>26</v>
      </c>
      <c r="F25" s="6" t="s">
        <v>27</v>
      </c>
      <c r="G25" s="5" t="s">
        <v>59</v>
      </c>
      <c r="H25" s="7"/>
      <c r="I25" s="8" t="s">
        <v>30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59" t="s">
        <v>38</v>
      </c>
      <c r="B26" s="50">
        <f>SUM(C26:D26)</f>
        <v>0</v>
      </c>
      <c r="C26" s="50">
        <v>0</v>
      </c>
      <c r="D26" s="50">
        <v>0</v>
      </c>
      <c r="E26" s="60">
        <f>D26/D32</f>
        <v>0</v>
      </c>
      <c r="F26" s="50"/>
      <c r="G26" s="50">
        <f>(B26*50%)-C26</f>
        <v>0</v>
      </c>
      <c r="H26" s="50"/>
      <c r="I26" s="61">
        <f>D26-G26</f>
        <v>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49" t="s">
        <v>32</v>
      </c>
      <c r="B27" s="50">
        <f>SUM(C27:D27)</f>
        <v>0</v>
      </c>
      <c r="C27" s="50">
        <v>0</v>
      </c>
      <c r="D27" s="50">
        <v>0</v>
      </c>
      <c r="E27" s="60">
        <f>D27/D32</f>
        <v>0</v>
      </c>
      <c r="F27" s="50"/>
      <c r="G27" s="50">
        <f>(B27*50%)-C27</f>
        <v>0</v>
      </c>
      <c r="H27" s="50"/>
      <c r="I27" s="61">
        <f>D27-G27</f>
        <v>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49" t="s">
        <v>33</v>
      </c>
      <c r="B28" s="50">
        <v>10000</v>
      </c>
      <c r="C28" s="50">
        <v>0</v>
      </c>
      <c r="D28" s="50">
        <f>B28-C28</f>
        <v>10000</v>
      </c>
      <c r="E28" s="60">
        <f>D28/D32</f>
        <v>1</v>
      </c>
      <c r="F28" s="50"/>
      <c r="G28" s="50">
        <v>5000</v>
      </c>
      <c r="H28" s="50"/>
      <c r="I28" s="61">
        <v>5000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49" t="s">
        <v>34</v>
      </c>
      <c r="B29" s="50">
        <f>SUM(C29:D29)</f>
        <v>0</v>
      </c>
      <c r="C29" s="50">
        <v>0</v>
      </c>
      <c r="D29" s="50">
        <v>0</v>
      </c>
      <c r="E29" s="60">
        <f>D29/D32</f>
        <v>0</v>
      </c>
      <c r="F29" s="50"/>
      <c r="G29" s="50">
        <v>0</v>
      </c>
      <c r="H29" s="50"/>
      <c r="I29" s="61">
        <f>D29-G29</f>
        <v>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49" t="s">
        <v>35</v>
      </c>
      <c r="B30" s="50">
        <f>SUM(C30:D30)</f>
        <v>0</v>
      </c>
      <c r="C30" s="50">
        <v>0</v>
      </c>
      <c r="D30" s="50">
        <v>0</v>
      </c>
      <c r="E30" s="60">
        <f>D30/D32</f>
        <v>0</v>
      </c>
      <c r="F30" s="50"/>
      <c r="G30" s="50">
        <f>(B30*50%)-C30</f>
        <v>0</v>
      </c>
      <c r="H30" s="50"/>
      <c r="I30" s="61">
        <f>D30-G30</f>
        <v>0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3.5" thickBot="1">
      <c r="A31" s="52" t="s">
        <v>36</v>
      </c>
      <c r="B31" s="53">
        <f>SUM(C31:D31)</f>
        <v>0</v>
      </c>
      <c r="C31" s="53">
        <v>0</v>
      </c>
      <c r="D31" s="53">
        <v>0</v>
      </c>
      <c r="E31" s="62">
        <f>D31/D32</f>
        <v>0</v>
      </c>
      <c r="F31" s="53"/>
      <c r="G31" s="53">
        <f>(B31*50%)-C31</f>
        <v>0</v>
      </c>
      <c r="H31" s="53"/>
      <c r="I31" s="63">
        <f>D31-G31</f>
        <v>0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4.25" thickBot="1" thickTop="1">
      <c r="A32" s="56" t="s">
        <v>5</v>
      </c>
      <c r="B32" s="64">
        <f aca="true" t="shared" si="3" ref="B32:I32">SUM(B26:B31)</f>
        <v>10000</v>
      </c>
      <c r="C32" s="64">
        <f t="shared" si="3"/>
        <v>0</v>
      </c>
      <c r="D32" s="64">
        <f t="shared" si="3"/>
        <v>10000</v>
      </c>
      <c r="E32" s="65">
        <f t="shared" si="3"/>
        <v>1</v>
      </c>
      <c r="F32" s="64">
        <f t="shared" si="3"/>
        <v>0</v>
      </c>
      <c r="G32" s="64">
        <f t="shared" si="3"/>
        <v>5000</v>
      </c>
      <c r="H32" s="64">
        <f t="shared" si="3"/>
        <v>0</v>
      </c>
      <c r="I32" s="66">
        <f t="shared" si="3"/>
        <v>5000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3.5" hidden="1" thickBot="1">
      <c r="A33" s="67"/>
      <c r="B33" s="68"/>
      <c r="C33" s="68"/>
      <c r="D33" s="68"/>
      <c r="E33" s="69"/>
      <c r="F33" s="69"/>
      <c r="G33" s="68"/>
      <c r="H33" s="68"/>
      <c r="I33" s="68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hidden="1">
      <c r="A34" s="165" t="s">
        <v>40</v>
      </c>
      <c r="B34" s="166"/>
      <c r="C34" s="166"/>
      <c r="D34" s="166"/>
      <c r="E34" s="166"/>
      <c r="F34" s="166"/>
      <c r="G34" s="166"/>
      <c r="H34" s="166"/>
      <c r="I34" s="167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hidden="1">
      <c r="A35" s="154" t="s">
        <v>24</v>
      </c>
      <c r="B35" s="155"/>
      <c r="C35" s="155"/>
      <c r="D35" s="155"/>
      <c r="E35" s="155"/>
      <c r="F35" s="155"/>
      <c r="G35" s="155"/>
      <c r="H35" s="155"/>
      <c r="I35" s="156"/>
      <c r="M35" s="1"/>
      <c r="N35" s="1"/>
      <c r="O35" s="1"/>
      <c r="P35" s="1"/>
      <c r="Q35" s="1"/>
      <c r="R35" s="1"/>
      <c r="S35" s="1"/>
      <c r="T35" s="1"/>
      <c r="U35" s="1"/>
    </row>
    <row r="36" spans="1:21" ht="25.5" hidden="1">
      <c r="A36" s="4" t="s">
        <v>25</v>
      </c>
      <c r="B36" s="5"/>
      <c r="C36" s="5" t="s">
        <v>56</v>
      </c>
      <c r="D36" s="5" t="s">
        <v>57</v>
      </c>
      <c r="E36" s="6" t="s">
        <v>26</v>
      </c>
      <c r="F36" s="6" t="s">
        <v>27</v>
      </c>
      <c r="G36" s="5" t="s">
        <v>59</v>
      </c>
      <c r="H36" s="7"/>
      <c r="I36" s="8" t="s">
        <v>41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25.5" hidden="1">
      <c r="A37" s="59" t="s">
        <v>42</v>
      </c>
      <c r="B37" s="50">
        <f>SUM(C37:D37)</f>
        <v>0</v>
      </c>
      <c r="C37" s="50">
        <v>0</v>
      </c>
      <c r="D37" s="50">
        <v>0</v>
      </c>
      <c r="E37" s="60"/>
      <c r="F37" s="70"/>
      <c r="G37" s="50">
        <v>0</v>
      </c>
      <c r="H37" s="50">
        <v>0</v>
      </c>
      <c r="I37" s="61"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2.75" hidden="1">
      <c r="A38" s="49" t="s">
        <v>32</v>
      </c>
      <c r="B38" s="50">
        <v>0</v>
      </c>
      <c r="C38" s="50">
        <v>0</v>
      </c>
      <c r="D38" s="50">
        <v>0</v>
      </c>
      <c r="E38" s="60"/>
      <c r="F38" s="70"/>
      <c r="G38" s="50">
        <v>0</v>
      </c>
      <c r="H38" s="50"/>
      <c r="I38" s="61">
        <f>B38</f>
        <v>0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2.75" hidden="1">
      <c r="A39" s="49" t="s">
        <v>33</v>
      </c>
      <c r="B39" s="50">
        <f>SUM(C39:D39)</f>
        <v>0</v>
      </c>
      <c r="C39" s="50">
        <v>0</v>
      </c>
      <c r="D39" s="50">
        <v>0</v>
      </c>
      <c r="E39" s="60"/>
      <c r="F39" s="60"/>
      <c r="G39" s="50">
        <v>0</v>
      </c>
      <c r="H39" s="50"/>
      <c r="I39" s="61">
        <f>B39</f>
        <v>0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ht="12.75" hidden="1">
      <c r="A40" s="49" t="s">
        <v>34</v>
      </c>
      <c r="B40" s="50">
        <f>SUM(C40:D40)</f>
        <v>0</v>
      </c>
      <c r="C40" s="50">
        <v>0</v>
      </c>
      <c r="D40" s="50">
        <v>0</v>
      </c>
      <c r="E40" s="60"/>
      <c r="F40" s="50"/>
      <c r="G40" s="50">
        <f>(B40*50%)-C40</f>
        <v>0</v>
      </c>
      <c r="H40" s="50"/>
      <c r="I40" s="61">
        <f>D40-G40</f>
        <v>0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2.75" hidden="1">
      <c r="A41" s="49" t="s">
        <v>35</v>
      </c>
      <c r="B41" s="50">
        <f>SUM(C41:D41)</f>
        <v>0</v>
      </c>
      <c r="C41" s="50">
        <v>0</v>
      </c>
      <c r="D41" s="50">
        <v>0</v>
      </c>
      <c r="E41" s="60"/>
      <c r="F41" s="50"/>
      <c r="G41" s="50">
        <f>(B41*50%)-C41</f>
        <v>0</v>
      </c>
      <c r="H41" s="50"/>
      <c r="I41" s="61">
        <f>D41-G41</f>
        <v>0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ht="13.5" hidden="1" thickBot="1">
      <c r="A42" s="52" t="s">
        <v>36</v>
      </c>
      <c r="B42" s="53">
        <f>SUM(C42:D42)</f>
        <v>0</v>
      </c>
      <c r="C42" s="53">
        <v>0</v>
      </c>
      <c r="D42" s="53">
        <v>0</v>
      </c>
      <c r="E42" s="62"/>
      <c r="F42" s="53"/>
      <c r="G42" s="53">
        <f>(B42*50%)-C42</f>
        <v>0</v>
      </c>
      <c r="H42" s="53"/>
      <c r="I42" s="63">
        <f>D42-G42</f>
        <v>0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ht="14.25" hidden="1" thickBot="1" thickTop="1">
      <c r="A43" s="56" t="s">
        <v>5</v>
      </c>
      <c r="B43" s="64">
        <f>SUM(B37:B42)</f>
        <v>0</v>
      </c>
      <c r="C43" s="64">
        <f>SUM(C37:C42)</f>
        <v>0</v>
      </c>
      <c r="D43" s="64">
        <f>SUM(D37:D42)</f>
        <v>0</v>
      </c>
      <c r="E43" s="71"/>
      <c r="F43" s="64"/>
      <c r="G43" s="64">
        <f>SUM(G37:G42)</f>
        <v>0</v>
      </c>
      <c r="H43" s="64">
        <f>SUM(H37:H42)</f>
        <v>0</v>
      </c>
      <c r="I43" s="66">
        <f>SUM(I37:I42)</f>
        <v>0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 ht="13.5" thickBot="1">
      <c r="A44" s="67"/>
      <c r="B44" s="68"/>
      <c r="C44" s="68"/>
      <c r="D44" s="68"/>
      <c r="E44" s="69"/>
      <c r="F44" s="69"/>
      <c r="G44" s="68"/>
      <c r="H44" s="68"/>
      <c r="I44" s="68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72"/>
      <c r="B45" s="73" t="s">
        <v>21</v>
      </c>
      <c r="C45" s="73" t="s">
        <v>43</v>
      </c>
      <c r="D45" s="73" t="s">
        <v>44</v>
      </c>
      <c r="E45" s="74" t="s">
        <v>45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75" t="s">
        <v>46</v>
      </c>
      <c r="B46" s="76">
        <f>SUM(C46:E46)</f>
        <v>4017244.7233333336</v>
      </c>
      <c r="C46" s="77">
        <f>B21</f>
        <v>4007244.7233333336</v>
      </c>
      <c r="D46" s="77">
        <f>B32</f>
        <v>10000</v>
      </c>
      <c r="E46" s="78">
        <f>B43</f>
        <v>0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75" t="s">
        <v>47</v>
      </c>
      <c r="B47" s="79">
        <f>SUM(C47:E47)</f>
        <v>2609709.0712222224</v>
      </c>
      <c r="C47" s="77">
        <f>I21</f>
        <v>2604709.0712222224</v>
      </c>
      <c r="D47" s="77">
        <f>I32</f>
        <v>5000</v>
      </c>
      <c r="E47" s="78">
        <f>E46*100%</f>
        <v>0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80" t="s">
        <v>48</v>
      </c>
      <c r="B48" s="79">
        <f>SUM(C48:E48)</f>
        <v>1407535.6531666666</v>
      </c>
      <c r="C48" s="77">
        <f>C46*35%</f>
        <v>1402535.6531666666</v>
      </c>
      <c r="D48" s="77">
        <f>G32</f>
        <v>5000</v>
      </c>
      <c r="E48" s="78">
        <f>G43</f>
        <v>0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80" t="s">
        <v>49</v>
      </c>
      <c r="B49" s="79">
        <f>SUM(C49:E49)</f>
        <v>1339000</v>
      </c>
      <c r="C49" s="77">
        <f>C21</f>
        <v>1339000</v>
      </c>
      <c r="D49" s="77">
        <v>0</v>
      </c>
      <c r="E49" s="78">
        <f>C43</f>
        <v>0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ht="13.5" thickBot="1">
      <c r="A50" s="81" t="s">
        <v>50</v>
      </c>
      <c r="B50" s="82">
        <f>SUM(C50:E50)</f>
        <v>68535.6511111111</v>
      </c>
      <c r="C50" s="83">
        <f>G21</f>
        <v>63535.65111111111</v>
      </c>
      <c r="D50" s="83">
        <f>G32</f>
        <v>5000</v>
      </c>
      <c r="E50" s="84">
        <f>E48-E49</f>
        <v>0</v>
      </c>
      <c r="M50" s="1"/>
      <c r="N50" s="1"/>
      <c r="O50" s="1"/>
      <c r="P50" s="1"/>
      <c r="Q50" s="1"/>
      <c r="R50" s="1"/>
      <c r="S50" s="1"/>
      <c r="T50" s="1"/>
      <c r="U50" s="1"/>
    </row>
    <row r="51" spans="2:21" ht="12.75">
      <c r="B51" s="15"/>
      <c r="C51" s="15"/>
      <c r="D51" s="15"/>
      <c r="E51" s="15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 t="s">
        <v>51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 t="s">
        <v>52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 t="s">
        <v>53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5" t="s">
        <v>60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23" t="s">
        <v>54</v>
      </c>
      <c r="B56" s="85"/>
      <c r="M56" s="1"/>
      <c r="N56" s="1"/>
      <c r="O56" s="1"/>
      <c r="P56" s="1"/>
      <c r="Q56" s="1"/>
      <c r="R56" s="1"/>
      <c r="S56" s="1"/>
      <c r="T56" s="1"/>
      <c r="U56" s="1"/>
    </row>
    <row r="57" spans="13:21" ht="12.75"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85"/>
      <c r="M58" s="1"/>
      <c r="N58" s="1"/>
      <c r="O58" s="1"/>
      <c r="P58" s="1"/>
      <c r="Q58" s="1"/>
      <c r="R58" s="1"/>
      <c r="S58" s="1"/>
      <c r="T58" s="1"/>
      <c r="U58" s="1"/>
    </row>
    <row r="59" spans="13:21" ht="12.75">
      <c r="M59" s="1"/>
      <c r="N59" s="1"/>
      <c r="O59" s="1"/>
      <c r="P59" s="1"/>
      <c r="Q59" s="1"/>
      <c r="R59" s="1"/>
      <c r="S59" s="1"/>
      <c r="T59" s="1"/>
      <c r="U59" s="1"/>
    </row>
    <row r="60" spans="13:21" ht="12.75">
      <c r="M60" s="1"/>
      <c r="N60" s="1"/>
      <c r="O60" s="1"/>
      <c r="P60" s="1"/>
      <c r="Q60" s="1"/>
      <c r="R60" s="1"/>
      <c r="S60" s="1"/>
      <c r="T60" s="1"/>
      <c r="U60" s="1"/>
    </row>
    <row r="61" spans="13:21" ht="12.75">
      <c r="M61" s="1"/>
      <c r="N61" s="1"/>
      <c r="O61" s="1"/>
      <c r="P61" s="1"/>
      <c r="Q61" s="1"/>
      <c r="R61" s="1"/>
      <c r="S61" s="1"/>
      <c r="T61" s="1"/>
      <c r="U61" s="1"/>
    </row>
    <row r="62" spans="13:21" ht="12.75">
      <c r="M62" s="1"/>
      <c r="N62" s="1"/>
      <c r="O62" s="1"/>
      <c r="P62" s="1"/>
      <c r="Q62" s="1"/>
      <c r="R62" s="1"/>
      <c r="S62" s="1"/>
      <c r="T62" s="1"/>
      <c r="U62" s="1"/>
    </row>
    <row r="63" spans="13:21" ht="12.75">
      <c r="M63" s="1"/>
      <c r="N63" s="1"/>
      <c r="O63" s="1"/>
      <c r="P63" s="1"/>
      <c r="Q63" s="1"/>
      <c r="R63" s="1"/>
      <c r="S63" s="1"/>
      <c r="T63" s="1"/>
      <c r="U63" s="1"/>
    </row>
    <row r="64" spans="13:21" ht="12.75">
      <c r="M64" s="1"/>
      <c r="N64" s="1"/>
      <c r="O64" s="1"/>
      <c r="P64" s="1"/>
      <c r="Q64" s="1"/>
      <c r="R64" s="1"/>
      <c r="S64" s="1"/>
      <c r="T64" s="1"/>
      <c r="U64" s="1"/>
    </row>
    <row r="65" s="87" customFormat="1" ht="12.75">
      <c r="I65" s="86"/>
    </row>
  </sheetData>
  <mergeCells count="9">
    <mergeCell ref="A1:I1"/>
    <mergeCell ref="A2:I2"/>
    <mergeCell ref="A24:I24"/>
    <mergeCell ref="A34:I34"/>
    <mergeCell ref="A35:I35"/>
    <mergeCell ref="J12:M13"/>
    <mergeCell ref="A12:I12"/>
    <mergeCell ref="A13:I13"/>
    <mergeCell ref="A23:I23"/>
  </mergeCells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Header>&amp;L
&amp;C&amp;"Arial,Bold"&amp;14&amp;A&amp;R&amp;A</oddHeader>
    <oddFooter>&amp;L&amp;D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2006-05-17T21:56:52Z</cp:lastPrinted>
  <dcterms:created xsi:type="dcterms:W3CDTF">1999-06-02T23:29:55Z</dcterms:created>
  <dcterms:modified xsi:type="dcterms:W3CDTF">2006-05-17T21:56:54Z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1599441976</vt:i4>
  </property>
  <property fmtid="{D5CDD505-2E9C-101B-9397-08002B2CF9AE}" pid="3" name="_ReviewCycleID">
    <vt:i4>1599441976</vt:i4>
  </property>
  <property fmtid="{D5CDD505-2E9C-101B-9397-08002B2CF9AE}" pid="4" name="_NewReviewCycle">
    <vt:lpwstr/>
  </property>
  <property fmtid="{D5CDD505-2E9C-101B-9397-08002B2CF9AE}" pid="5" name="_EmailEntryID">
    <vt:lpwstr>0000000007D8C81936C2D31198CE00805FE6DEA9070033E3BCF0DCBDD21198B800805FE6DEA90000068CBD7200000E7534CDD916A64B9361B52F6B22C03E0000033A92510000</vt:lpwstr>
  </property>
  <property fmtid="{D5CDD505-2E9C-101B-9397-08002B2CF9AE}" pid="6" name="_EmailStoreID">
    <vt:lpwstr>0000000038A1BB1005E5101AA1BB08002B2A56C20000454D534D44422E444C4C00000000000000001B55FA20AA6611CD9BC800AA002FC45A0C0000004B434D41494C33002F6F3D4D4554524F4B432F6F753D444D532F636E3D434F554E43494C2F636E3D436C65726B00</vt:lpwstr>
  </property>
  <property fmtid="{D5CDD505-2E9C-101B-9397-08002B2CF9AE}" pid="7" name="_ReviewingToolsShownOnce">
    <vt:lpwstr/>
  </property>
</Properties>
</file>