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codeName="ThisWorkbook" defaultThemeVersion="124226"/>
  <bookViews>
    <workbookView xWindow="27016" yWindow="65506" windowWidth="38640" windowHeight="158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/>
</workbook>
</file>

<file path=xl/sharedStrings.xml><?xml version="1.0" encoding="utf-8"?>
<sst xmlns="http://schemas.openxmlformats.org/spreadsheetml/2006/main" count="682" uniqueCount="171">
  <si>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</si>
  <si>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</si>
  <si>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</si>
  <si>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</si>
  <si>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</si>
  <si>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</si>
  <si>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</si>
  <si>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</si>
  <si>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</si>
  <si>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</si>
  <si>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</si>
  <si>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</si>
  <si>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</si>
  <si>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</si>
  <si>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</si>
  <si>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</si>
  <si>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</si>
  <si>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</si>
  <si>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</si>
  <si>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</si>
  <si>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</si>
  <si>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</si>
  <si>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</si>
  <si>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</si>
  <si>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</si>
  <si>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</si>
  <si>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</si>
  <si>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</si>
  <si>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</si>
  <si>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</si>
  <si>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</si>
  <si>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</si>
  <si>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</si>
  <si>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</si>
  <si>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</si>
  <si>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</si>
  <si>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</si>
  <si>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</si>
  <si>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</si>
  <si>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</si>
  <si>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</si>
  <si>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</si>
  <si>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</si>
  <si>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</si>
  <si>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</si>
  <si>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</si>
  <si>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</si>
  <si>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</si>
  <si>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</si>
  <si>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</si>
  <si>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</si>
  <si>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</si>
  <si>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</si>
  <si>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</si>
  <si>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</si>
  <si>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</si>
  <si>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</si>
  <si>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</si>
  <si>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</si>
  <si>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</si>
  <si>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</si>
  <si>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</si>
  <si>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</si>
  <si>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</si>
  <si>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</si>
  <si>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</si>
  <si>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</si>
  <si>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</si>
  <si>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</si>
  <si>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</si>
  <si>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</si>
  <si>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</si>
  <si>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</si>
  <si>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</si>
  <si>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</si>
  <si>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</si>
  <si>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</si>
  <si>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</si>
  <si>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</si>
  <si>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</si>
  <si>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</si>
  <si>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</si>
  <si>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</si>
  <si>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</si>
  <si>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</si>
  <si>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</si>
  <si>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</si>
  <si>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</si>
  <si>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</si>
  <si>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</si>
  <si>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</si>
  <si>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</si>
  <si>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</si>
  <si>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</si>
  <si>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</si>
  <si>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</si>
  <si>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</si>
  <si>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</si>
  <si>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</si>
  <si>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</si>
  <si>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</si>
  <si>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</si>
  <si>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</si>
  <si>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</si>
  <si>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</si>
  <si>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</si>
  <si>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</si>
  <si>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</si>
  <si>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</si>
  <si>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</si>
  <si>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</si>
  <si>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</si>
  <si>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</si>
  <si>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</si>
  <si>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</si>
  <si>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</si>
  <si>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</si>
  <si>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</si>
  <si>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</si>
  <si>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</si>
  <si>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</si>
  <si>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</si>
  <si>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</si>
  <si>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</si>
  <si>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</si>
  <si>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</si>
  <si>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</si>
  <si>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</si>
  <si>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</si>
  <si>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</si>
  <si>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</si>
  <si>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</si>
  <si>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</si>
  <si>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</si>
  <si>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</si>
  <si>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</si>
  <si>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</si>
  <si>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</si>
  <si>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</si>
  <si>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</si>
  <si>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</si>
  <si>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</si>
  <si>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</si>
  <si>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</si>
  <si>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</si>
  <si>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</si>
  <si>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</si>
  <si>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</si>
  <si>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</si>
  <si>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</si>
  <si>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</si>
  <si>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</si>
  <si>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</si>
  <si>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</si>
  <si>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</si>
  <si>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KC Sheriff Lease at Fairwood Square</t>
  </si>
  <si>
    <t>KCSO Fairwood Square Lease</t>
  </si>
  <si>
    <t>King County Sheriff</t>
  </si>
  <si>
    <t>Lease Renewal</t>
  </si>
  <si>
    <t>Stand Alone</t>
  </si>
  <si>
    <t>Carolyn Mock / Stephanie Clabaugh</t>
  </si>
  <si>
    <t>1/5/21</t>
  </si>
  <si>
    <t>0010</t>
  </si>
  <si>
    <t>A20000</t>
  </si>
  <si>
    <t>Sheriff</t>
  </si>
  <si>
    <t>1039418</t>
  </si>
  <si>
    <t>An NPV analysis was not performed because this is a renewal of an exising lease.</t>
  </si>
  <si>
    <t>Base Rent Less Security Presence Credit</t>
  </si>
  <si>
    <t>- After year 3, lease term extends automatically for 3 consecutive 1 year periods unless KC elects not to extend and gives written notice to Landlord.</t>
  </si>
  <si>
    <t>- KCSO receives rent credit for security presence of $833 per month.</t>
  </si>
  <si>
    <t>- KCSO is exempt from paying CAM or any operating expenses for the common areas or leased premises.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</si>
</sst>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0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">
      <selection activeCell="C176" sqref="C176:N176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2" t="s">
        <v>60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 t="s">
        <v>158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 t="s">
        <v>159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138" t="s">
        <v>160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>
        <v>3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56" t="s">
        <v>137</v>
      </c>
      <c r="E19" s="356"/>
      <c r="F19" s="357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146" t="s">
        <v>163</v>
      </c>
      <c r="K21" s="146" t="s">
        <v>164</v>
      </c>
      <c r="L21" s="335" t="s">
        <v>162</v>
      </c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165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5" t="s">
        <v>142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324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325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166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 t="s">
        <v>157</v>
      </c>
      <c r="F80" s="121"/>
      <c r="G80" s="243" t="s">
        <v>11</v>
      </c>
      <c r="H80" s="119"/>
      <c r="I80" s="159" t="s">
        <v>165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37" t="s">
        <v>40</v>
      </c>
      <c r="D81" s="337"/>
      <c r="E81" s="336" t="s">
        <v>22</v>
      </c>
      <c r="F81" s="336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167</v>
      </c>
      <c r="F84" s="154"/>
      <c r="G84" s="155">
        <v>21012</v>
      </c>
      <c r="H84" s="151">
        <v>21948</v>
      </c>
      <c r="I84" s="152">
        <v>22908</v>
      </c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37" t="s">
        <v>40</v>
      </c>
      <c r="D92" s="337"/>
      <c r="E92" s="336" t="s">
        <v>22</v>
      </c>
      <c r="F92" s="336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hidden="1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hidden="1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hidden="1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hidden="1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2.7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4.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4.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4.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147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153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169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170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168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5" t="s">
        <v>154</v>
      </c>
      <c r="D179" s="355"/>
      <c r="E179" s="355"/>
      <c r="F179" s="355"/>
      <c r="G179" s="355"/>
      <c r="H179" s="355"/>
      <c r="I179" s="355"/>
      <c r="J179" s="355"/>
      <c r="K179" s="355"/>
      <c r="L179" s="355"/>
      <c r="M179" s="355"/>
      <c r="N179" s="116"/>
      <c r="O179" s="211"/>
    </row>
    <row r="180" spans="2:15" ht="14.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79"/>
      <c r="D202" s="379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1039418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1">
      <selection activeCell="B113" sqref="B113:S113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3.140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IF('2a.  Simple Form Data Entry'!G11="","   ",'2a.  Simple Form Data Entry'!G11)</f>
        <v>KCSO Fairwood Square Lease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>
        <f>IF('2a.  Simple Form Data Entry'!G17="","   ",'2a.  Simple Form Data Entry'!G17)</f>
        <v>3</v>
      </c>
      <c r="S6" s="71" t="s">
        <v>17</v>
      </c>
      <c r="T6" s="11"/>
    </row>
    <row r="7" spans="1:20" ht="13.5" customHeight="1">
      <c r="A7" s="415" t="s">
        <v>150</v>
      </c>
      <c r="B7" s="406"/>
      <c r="C7" s="416" t="str">
        <f>IF('2a.  Simple Form Data Entry'!G12="","   ",'2a.  Simple Form Data Entry'!G12)</f>
        <v>King County Sheriff</v>
      </c>
      <c r="D7" s="416"/>
      <c r="E7" s="416"/>
      <c r="F7" s="416"/>
      <c r="G7" s="416"/>
      <c r="H7" s="416"/>
      <c r="I7" s="416"/>
      <c r="J7" s="416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>
      <c r="A8" s="407" t="s">
        <v>2</v>
      </c>
      <c r="B8" s="408"/>
      <c r="C8" s="292" t="str">
        <f>IF('2a.  Simple Form Data Entry'!G15="","   ",'2a.  Simple Form Data Entry'!G15)</f>
        <v>Carolyn Mock / Stephanie Clabaugh</v>
      </c>
      <c r="E8" s="292"/>
      <c r="F8" s="408" t="s">
        <v>8</v>
      </c>
      <c r="G8" s="408"/>
      <c r="H8" s="329" t="str">
        <f>IF('2a.  Simple Form Data Entry'!G15=""," ",'2a.  Simple Form Data Entry'!G16)</f>
        <v>1/5/21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IF('2a.  Simple Form Data Entry'!G13="","   ",'2a.  Simple Form Data Entry'!G13)</f>
        <v>Lease Renewal</v>
      </c>
      <c r="S8" s="328"/>
      <c r="T8" s="292"/>
      <c r="U8" s="292"/>
      <c r="V8" s="292"/>
      <c r="W8" s="292"/>
      <c r="X8" s="292"/>
    </row>
    <row r="9" spans="1:24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IF('2a.  Simple Form Data Entry'!G14="","   ",'2a.  Simple Form Data Entry'!G14)</f>
        <v>Stand Alone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53" t="str">
        <f>IF('2a.  Simple Form Data Entry'!G10=""," ",'2a.  Simple Form Data Entry'!G10)</f>
        <v>KC Sheriff Lease at Fairwood Square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4" t="s">
        <v>143</v>
      </c>
      <c r="B17" s="424"/>
      <c r="C17" s="424"/>
      <c r="D17" s="424"/>
      <c r="E17" s="421" t="str">
        <f>IF('2a.  Simple Form Data Entry'!G39="N","NA",'2a.  Simple Form Data Entry'!G40)</f>
        <v>NA</v>
      </c>
      <c r="F17" s="422"/>
      <c r="G17" s="423"/>
      <c r="H17" s="460" t="s">
        <v>151</v>
      </c>
      <c r="I17" s="461"/>
      <c r="J17" s="461"/>
      <c r="K17" s="461"/>
      <c r="L17" s="461"/>
      <c r="M17" s="461"/>
      <c r="N17" s="310"/>
      <c r="O17" s="457" t="str">
        <f>IF('2a.  Simple Form Data Entry'!G39="N","NA",'2a.  Simple Form Data Entry'!G41)</f>
        <v>NA</v>
      </c>
      <c r="P17" s="458"/>
      <c r="Q17" s="458"/>
      <c r="R17" s="458"/>
      <c r="S17" s="459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6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8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8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8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8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46" t="str">
        <f>IF('2a.  Simple Form Data Entry'!E80="","   ",'2a.  Simple Form Data Entry'!E80)</f>
        <v>King County Sheriff</v>
      </c>
      <c r="B35" s="447"/>
      <c r="C35" s="448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A20000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Sheriff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>1039418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Entry'!E84="","  ",'2a.  Simple Form Data Entry'!E84)</f>
        <v>Base Rent Less Security Presence Credit</v>
      </c>
      <c r="I38" s="80">
        <f>'2a.  Simple Form Data Entry'!N84</f>
        <v>0</v>
      </c>
      <c r="J38" s="80">
        <f>'2a.  Simple Form Data Entry'!G84</f>
        <v>21012</v>
      </c>
      <c r="K38" s="80">
        <f>'2a.  Simple Form Data Entry'!H84</f>
        <v>21948</v>
      </c>
      <c r="L38" s="80">
        <f t="shared" si="7"/>
        <v>42960</v>
      </c>
      <c r="M38" s="80">
        <f>'2a.  Simple Form Data Entry'!I84</f>
        <v>22908</v>
      </c>
      <c r="N38" s="80">
        <f>'2a.  Simple Form Data Entry'!J84</f>
        <v>0</v>
      </c>
      <c r="O38" s="80">
        <f t="shared" si="5"/>
        <v>22908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21012</v>
      </c>
      <c r="K43" s="63">
        <f t="shared" si="8"/>
        <v>21948</v>
      </c>
      <c r="L43" s="63">
        <f t="shared" si="7"/>
        <v>42960</v>
      </c>
      <c r="M43" s="63">
        <f t="shared" si="8"/>
        <v>22908</v>
      </c>
      <c r="N43" s="63">
        <f t="shared" si="8"/>
        <v>0</v>
      </c>
      <c r="O43" s="63">
        <f t="shared" si="5"/>
        <v>22908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IF('2a.  Simple Form Data Entry'!E91="","   ",'2a.  Simple Form Data Entry'!E91)</f>
        <v xml:space="preserve">   </v>
      </c>
      <c r="B45" s="394"/>
      <c r="C45" s="395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93" t="str">
        <f>IF('2a.  Simple Form Data Entry'!E102="","   ",'2a.  Simple Form Data Entry'!E102)</f>
        <v xml:space="preserve">   </v>
      </c>
      <c r="B55" s="394"/>
      <c r="C55" s="395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402" t="s">
        <v>55</v>
      </c>
      <c r="C59" s="403"/>
      <c r="D59" s="45"/>
      <c r="E59" s="45"/>
      <c r="F59" s="45"/>
      <c r="G59" s="45"/>
      <c r="H59" s="200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9" t="s">
        <v>56</v>
      </c>
      <c r="C60" s="390"/>
      <c r="D60" s="45"/>
      <c r="E60" s="45"/>
      <c r="F60" s="45"/>
      <c r="G60" s="45"/>
      <c r="H60" s="200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402" t="s">
        <v>57</v>
      </c>
      <c r="C61" s="403"/>
      <c r="D61" s="45"/>
      <c r="E61" s="45"/>
      <c r="F61" s="45"/>
      <c r="G61" s="45"/>
      <c r="H61" s="200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91" t="s">
        <v>26</v>
      </c>
      <c r="C62" s="392"/>
      <c r="D62" s="45"/>
      <c r="E62" s="45"/>
      <c r="F62" s="45"/>
      <c r="G62" s="45"/>
      <c r="H62" s="200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93" t="str">
        <f>IF('2a.  Simple Form Data Entry'!E113="","   ",'2a.  Simple Form Data Entry'!E113)</f>
        <v xml:space="preserve">   </v>
      </c>
      <c r="B65" s="394"/>
      <c r="C65" s="395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402" t="s">
        <v>55</v>
      </c>
      <c r="C69" s="403"/>
      <c r="D69" s="45"/>
      <c r="E69" s="45"/>
      <c r="F69" s="45"/>
      <c r="G69" s="45"/>
      <c r="H69" s="200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9" t="s">
        <v>56</v>
      </c>
      <c r="C70" s="390"/>
      <c r="D70" s="45"/>
      <c r="E70" s="45"/>
      <c r="F70" s="45"/>
      <c r="G70" s="45"/>
      <c r="H70" s="200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402" t="s">
        <v>57</v>
      </c>
      <c r="C71" s="403"/>
      <c r="D71" s="45"/>
      <c r="E71" s="45"/>
      <c r="F71" s="45"/>
      <c r="G71" s="45"/>
      <c r="H71" s="200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91" t="s">
        <v>26</v>
      </c>
      <c r="C72" s="392"/>
      <c r="D72" s="45"/>
      <c r="E72" s="45"/>
      <c r="F72" s="45"/>
      <c r="G72" s="45"/>
      <c r="H72" s="200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93" t="str">
        <f>IF('2a.  Simple Form Data Entry'!E124="","   ",'2a.  Simple Form Data Entry'!E124)</f>
        <v xml:space="preserve">   </v>
      </c>
      <c r="B75" s="394"/>
      <c r="C75" s="395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402" t="s">
        <v>55</v>
      </c>
      <c r="C79" s="403"/>
      <c r="D79" s="45"/>
      <c r="E79" s="45"/>
      <c r="F79" s="45"/>
      <c r="G79" s="45"/>
      <c r="H79" s="200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9" t="s">
        <v>56</v>
      </c>
      <c r="C80" s="390"/>
      <c r="D80" s="45"/>
      <c r="E80" s="45"/>
      <c r="F80" s="45"/>
      <c r="G80" s="45"/>
      <c r="H80" s="200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402" t="s">
        <v>57</v>
      </c>
      <c r="C81" s="403"/>
      <c r="D81" s="45"/>
      <c r="E81" s="45"/>
      <c r="F81" s="45"/>
      <c r="G81" s="45"/>
      <c r="H81" s="200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91" t="s">
        <v>26</v>
      </c>
      <c r="C82" s="392"/>
      <c r="D82" s="45"/>
      <c r="E82" s="45"/>
      <c r="F82" s="45"/>
      <c r="G82" s="45"/>
      <c r="H82" s="200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93" t="str">
        <f>IF('2a.  Simple Form Data Entry'!E135="","   ",'2a.  Simple Form Data Entry'!E135)</f>
        <v xml:space="preserve">   </v>
      </c>
      <c r="B85" s="394"/>
      <c r="C85" s="395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402" t="s">
        <v>55</v>
      </c>
      <c r="C89" s="403"/>
      <c r="D89" s="45"/>
      <c r="E89" s="45"/>
      <c r="F89" s="45"/>
      <c r="G89" s="45"/>
      <c r="H89" s="200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9" t="s">
        <v>56</v>
      </c>
      <c r="C90" s="390"/>
      <c r="D90" s="45"/>
      <c r="E90" s="45"/>
      <c r="F90" s="45"/>
      <c r="G90" s="45"/>
      <c r="H90" s="200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402" t="s">
        <v>57</v>
      </c>
      <c r="C91" s="403"/>
      <c r="D91" s="45"/>
      <c r="E91" s="45"/>
      <c r="F91" s="45"/>
      <c r="G91" s="45"/>
      <c r="H91" s="200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91" t="s">
        <v>26</v>
      </c>
      <c r="C92" s="392"/>
      <c r="D92" s="45"/>
      <c r="E92" s="45"/>
      <c r="F92" s="45"/>
      <c r="G92" s="45"/>
      <c r="H92" s="203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21012</v>
      </c>
      <c r="K95" s="56">
        <f t="shared" si="23"/>
        <v>21948</v>
      </c>
      <c r="L95" s="56">
        <f t="shared" si="10"/>
        <v>42960</v>
      </c>
      <c r="M95" s="56">
        <f t="shared" si="23"/>
        <v>22908</v>
      </c>
      <c r="N95" s="56">
        <f t="shared" si="23"/>
        <v>0</v>
      </c>
      <c r="O95" s="56">
        <f t="shared" si="11"/>
        <v>22908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8" t="s">
        <v>15</v>
      </c>
      <c r="B97" s="418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96" t="s">
        <v>18</v>
      </c>
      <c r="B101" s="397"/>
      <c r="C101" s="398"/>
      <c r="D101" s="427" t="s">
        <v>19</v>
      </c>
      <c r="E101" s="427" t="s">
        <v>5</v>
      </c>
      <c r="F101" s="449" t="s">
        <v>104</v>
      </c>
      <c r="G101" s="427" t="s">
        <v>11</v>
      </c>
      <c r="H101" s="440" t="s">
        <v>23</v>
      </c>
      <c r="I101" s="315"/>
      <c r="J101" s="190">
        <f>'2a.  Simple Form Data Entry'!G19</f>
        <v>2021</v>
      </c>
      <c r="K101" s="286" t="str">
        <f>'2a.  Simple Form Data Entry'!H155</f>
        <v>NA</v>
      </c>
      <c r="L101" s="451" t="str">
        <f>CONCATENATE(L24," Appropriation Change")</f>
        <v>2021 / 2022 Appropriation Change</v>
      </c>
      <c r="P101" s="42"/>
      <c r="Q101" s="314"/>
      <c r="R101" s="433" t="s">
        <v>135</v>
      </c>
      <c r="S101" s="434"/>
      <c r="T101" s="42"/>
    </row>
    <row r="102" spans="1:20" ht="27.75" customHeight="1" thickBot="1">
      <c r="A102" s="399"/>
      <c r="B102" s="400"/>
      <c r="C102" s="401"/>
      <c r="D102" s="428"/>
      <c r="E102" s="428"/>
      <c r="F102" s="450"/>
      <c r="G102" s="428"/>
      <c r="H102" s="441"/>
      <c r="I102" s="316"/>
      <c r="J102" s="191" t="s">
        <v>24</v>
      </c>
      <c r="K102" s="287" t="str">
        <f>'2a.  Simple Form Data Entry'!H156</f>
        <v xml:space="preserve"> </v>
      </c>
      <c r="L102" s="452"/>
      <c r="P102" s="42"/>
      <c r="Q102" s="314"/>
      <c r="R102" s="435"/>
      <c r="S102" s="436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7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9">
        <f>'2a.  Simple Form Data Entry'!J157</f>
        <v>0</v>
      </c>
      <c r="S103" s="430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200" t="str">
        <f>IF('2a.  Simple Form Data Entry'!E158=0,"  ",'2a.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aca="true" t="shared" si="25" ref="L104:L109">J104+K104</f>
        <v>0</v>
      </c>
      <c r="P104" s="42"/>
      <c r="Q104" s="313"/>
      <c r="R104" s="431">
        <f>'2a.  Simple Form Data Entry'!J158</f>
        <v>0</v>
      </c>
      <c r="S104" s="432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200" t="str">
        <f>IF('2a.  Simple Form Data Entry'!E159=0,"  ",'2a.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1">
        <f>'2a.  Simple Form Data Entry'!J159</f>
        <v>0</v>
      </c>
      <c r="S105" s="432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200" t="str">
        <f>IF('2a.  Simple Form Data Entry'!E160=0,"  ",'2a.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1">
        <f>'2a.  Simple Form Data Entry'!J160</f>
        <v>0</v>
      </c>
      <c r="S106" s="432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200" t="str">
        <f>IF('2a.  Simple Form Data Entry'!E161=0,"  ",'2a.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1">
        <f>'2a.  Simple Form Data Entry'!J161</f>
        <v>0</v>
      </c>
      <c r="S107" s="432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200" t="str">
        <f>IF('2a.  Simple Form Data Entry'!E162=0,"  ",'2a.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1">
        <f>'2a.  Simple Form Data Entry'!J162</f>
        <v>0</v>
      </c>
      <c r="S108" s="432"/>
      <c r="T108" s="42"/>
    </row>
    <row r="109" spans="1:20" ht="14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4">
        <f>SUM(R103:S107)</f>
        <v>0</v>
      </c>
      <c r="S109" s="445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2" t="str">
        <f>IF('2a.  Simple Form Data Entry'!G39="Y","See note 5 below.",'2a.  Simple Form Data Entry'!D43)</f>
        <v>An NPV analysis was not performed because this is a renewal of an exising lease.</v>
      </c>
      <c r="C112" s="442"/>
      <c r="D112" s="442"/>
      <c r="E112" s="442"/>
      <c r="F112" s="442"/>
      <c r="G112" s="442"/>
      <c r="H112" s="442"/>
      <c r="I112" s="442"/>
      <c r="J112" s="442"/>
      <c r="K112" s="442"/>
      <c r="L112" s="442"/>
      <c r="M112" s="442"/>
      <c r="N112" s="442"/>
      <c r="O112" s="442"/>
      <c r="P112" s="442"/>
      <c r="Q112" s="442"/>
      <c r="R112" s="442"/>
      <c r="S112" s="442"/>
      <c r="T112" s="5"/>
    </row>
    <row r="113" spans="1:20" ht="13.5">
      <c r="A113" s="68" t="s">
        <v>112</v>
      </c>
      <c r="B113" s="437" t="s">
        <v>148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7"/>
      <c r="N113" s="437"/>
      <c r="O113" s="437"/>
      <c r="P113" s="437"/>
      <c r="Q113" s="437"/>
      <c r="R113" s="437"/>
      <c r="S113" s="437"/>
      <c r="T113" s="5"/>
    </row>
    <row r="114" spans="1:20" ht="15" customHeight="1">
      <c r="A114" s="69" t="s">
        <v>52</v>
      </c>
      <c r="B114" s="438" t="s">
        <v>116</v>
      </c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5"/>
    </row>
    <row r="115" spans="1:20" ht="13.5">
      <c r="A115" s="69" t="s">
        <v>113</v>
      </c>
      <c r="B115" s="439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9"/>
      <c r="D115" s="439"/>
      <c r="E115" s="439"/>
      <c r="F115" s="439"/>
      <c r="G115" s="439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  <c r="T115" s="5"/>
    </row>
    <row r="116" spans="1:20" ht="13.5" customHeight="1">
      <c r="A116" s="67" t="s">
        <v>114</v>
      </c>
      <c r="B116" s="426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5"/>
    </row>
    <row r="117" spans="1:20" ht="16.5" customHeight="1">
      <c r="A117" s="67" t="s">
        <v>118</v>
      </c>
      <c r="B117" s="425" t="s">
        <v>111</v>
      </c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425"/>
      <c r="P117" s="425"/>
      <c r="Q117" s="425"/>
      <c r="R117" s="425"/>
      <c r="S117" s="425"/>
      <c r="T117" s="5"/>
    </row>
    <row r="118" spans="1:19" ht="14.25" customHeight="1">
      <c r="A118" s="67"/>
      <c r="B118" s="443" t="str">
        <f>'2a.  Simple Form Data Entry'!C174</f>
        <v>- KCSO receives rent credit for security presence of $833 per month.</v>
      </c>
      <c r="C118" s="443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</row>
    <row r="119" spans="1:19" ht="13.5">
      <c r="A119" s="67"/>
      <c r="B119" s="443" t="str">
        <f>'2a.  Simple Form Data Entry'!C175</f>
        <v>- KCSO is exempt from paying CAM or any operating expenses for the common areas or leased premises.</v>
      </c>
      <c r="C119" s="443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</row>
    <row r="120" spans="1:19" ht="12.75" customHeight="1">
      <c r="A120" s="67"/>
      <c r="B120" s="443" t="str">
        <f>'2a.  Simple Form Data Entry'!C176</f>
        <v>- After year 3, lease term extends automatically for 3 consecutive 1 year periods unless KC elects not to extend and gives written notice to Landlord.</v>
      </c>
      <c r="C120" s="443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</row>
    <row r="121" spans="1:19" ht="15" customHeight="1">
      <c r="A121" s="67"/>
      <c r="B121" s="443"/>
      <c r="C121" s="443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</row>
    <row r="122" spans="1:20" ht="13.5">
      <c r="A122" s="67"/>
      <c r="B122" s="443"/>
      <c r="C122" s="443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5"/>
    </row>
    <row r="123" spans="1:19" ht="13.5">
      <c r="A123" s="67"/>
      <c r="B123" s="443"/>
      <c r="C123" s="443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</row>
    <row r="124" spans="1:19" ht="13.5">
      <c r="A124" t="str">
        <f>IF('2a.  Simple Form Data Entry'!C180=""," ","6.")</f>
        <v xml:space="preserve"> </v>
      </c>
      <c r="B124" s="443"/>
      <c r="C124" s="443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</row>
    <row r="125" spans="1:19" ht="13.5">
      <c r="A125" s="69"/>
      <c r="B125" s="443"/>
      <c r="C125" s="443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</row>
    <row r="126" spans="1:19" ht="13.5">
      <c r="A126" s="69"/>
      <c r="B126" s="443"/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I343"/>
  <sheetViews>
    <sheetView showGridLines="0" zoomScale="80" zoomScaleNormal="80" workbookViewId="0" topLeftCell="A1">
      <selection activeCell="G58" sqref="G5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72" t="s">
        <v>126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178"/>
    </row>
    <row r="3" ht="14">
      <c r="C3" s="112"/>
    </row>
    <row r="4" spans="3:12" ht="14">
      <c r="C4" s="232" t="s">
        <v>67</v>
      </c>
      <c r="I4" s="176"/>
      <c r="J4" s="112" t="s">
        <v>98</v>
      </c>
      <c r="K4" s="112"/>
      <c r="L4" s="112"/>
    </row>
    <row r="5" spans="3:12" ht="14">
      <c r="C5" s="232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56" t="s">
        <v>76</v>
      </c>
      <c r="E11" s="356"/>
      <c r="F11" s="357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0" t="s">
        <v>75</v>
      </c>
      <c r="E12" s="350"/>
      <c r="F12" s="351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0" t="s">
        <v>74</v>
      </c>
      <c r="E13" s="350"/>
      <c r="F13" s="351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66" t="s">
        <v>73</v>
      </c>
      <c r="E14" s="350"/>
      <c r="F14" s="351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0" t="s">
        <v>72</v>
      </c>
      <c r="E15" s="350"/>
      <c r="F15" s="351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0" t="s">
        <v>103</v>
      </c>
      <c r="E16" s="350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0" t="s">
        <v>69</v>
      </c>
      <c r="E17" s="350"/>
      <c r="F17" s="351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56" t="s">
        <v>70</v>
      </c>
      <c r="E18" s="356"/>
      <c r="F18" s="357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56" t="s">
        <v>137</v>
      </c>
      <c r="E19" s="356"/>
      <c r="F19" s="357"/>
      <c r="G19" s="188">
        <v>2021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8.5" thickBot="1">
      <c r="B20" s="210"/>
      <c r="C20" s="243"/>
      <c r="D20" s="244"/>
      <c r="E20" s="244"/>
      <c r="F20" s="244"/>
      <c r="G20" s="374" t="s">
        <v>34</v>
      </c>
      <c r="H20" s="374"/>
      <c r="I20" s="374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4.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4.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5" t="s">
        <v>125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5" t="s">
        <v>142</v>
      </c>
      <c r="E39" s="365"/>
      <c r="F39" s="365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0" t="s">
        <v>77</v>
      </c>
      <c r="E40" s="370"/>
      <c r="F40" s="371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0" t="s">
        <v>78</v>
      </c>
      <c r="E41" s="370"/>
      <c r="F41" s="371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58" t="s">
        <v>134</v>
      </c>
      <c r="E43" s="359"/>
      <c r="F43" s="359"/>
      <c r="G43" s="359"/>
      <c r="H43" s="359"/>
      <c r="I43" s="360"/>
      <c r="J43" s="121"/>
      <c r="K43" s="121"/>
      <c r="L43" s="121"/>
      <c r="M43" s="121"/>
      <c r="N43" s="121"/>
      <c r="O43" s="211"/>
    </row>
    <row r="44" spans="2:15" ht="13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1" t="s">
        <v>99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189"/>
      <c r="O48" s="211"/>
    </row>
    <row r="49" spans="2:22" ht="14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29.5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29.5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76" t="s">
        <v>20</v>
      </c>
      <c r="F57" s="376"/>
      <c r="G57" s="261">
        <v>2021</v>
      </c>
      <c r="H57" s="262">
        <f>G57+1</f>
        <v>2022</v>
      </c>
      <c r="I57" s="262">
        <f>H57+1</f>
        <v>2023</v>
      </c>
      <c r="J57" s="262">
        <f>I57+1</f>
        <v>2024</v>
      </c>
      <c r="K57" s="262">
        <f>J57+1</f>
        <v>2025</v>
      </c>
      <c r="L57" s="262">
        <f>K57+1</f>
        <v>2026</v>
      </c>
      <c r="M57" s="263" t="s">
        <v>41</v>
      </c>
      <c r="N57" s="263" t="str">
        <f>CONCATENATE("Sum of Revenues Prior to ",G$19)</f>
        <v>Sum of Revenues Prior to 2021</v>
      </c>
      <c r="O57" s="211"/>
    </row>
    <row r="58" spans="2:15" ht="15" thickBot="1">
      <c r="B58" s="210"/>
      <c r="C58" s="157"/>
      <c r="D58" s="158" t="s">
        <v>50</v>
      </c>
      <c r="E58" s="352"/>
      <c r="F58" s="353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2" t="s">
        <v>84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3"/>
      <c r="D69" s="373"/>
      <c r="E69" s="373"/>
      <c r="F69" s="373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0" t="s">
        <v>85</v>
      </c>
      <c r="F71" s="370"/>
      <c r="G71" s="370"/>
      <c r="H71" s="370"/>
      <c r="I71" s="370"/>
      <c r="J71" s="370"/>
      <c r="K71" s="370"/>
      <c r="L71" s="370"/>
      <c r="M71" s="370"/>
      <c r="N71" s="180"/>
      <c r="O71" s="211"/>
    </row>
    <row r="72" spans="2:15" ht="13.5" customHeight="1">
      <c r="B72" s="210"/>
      <c r="C72" s="268" t="s">
        <v>25</v>
      </c>
      <c r="D72" s="269"/>
      <c r="E72" s="354" t="s">
        <v>86</v>
      </c>
      <c r="F72" s="354"/>
      <c r="G72" s="354"/>
      <c r="H72" s="354"/>
      <c r="I72" s="354"/>
      <c r="J72" s="354"/>
      <c r="K72" s="354"/>
      <c r="L72" s="354"/>
      <c r="M72" s="354"/>
      <c r="N72" s="181"/>
      <c r="O72" s="211"/>
    </row>
    <row r="73" spans="2:15" ht="14.5">
      <c r="B73" s="210"/>
      <c r="C73" s="268" t="s">
        <v>53</v>
      </c>
      <c r="D73" s="269"/>
      <c r="E73" s="354" t="s">
        <v>87</v>
      </c>
      <c r="F73" s="355"/>
      <c r="G73" s="355"/>
      <c r="H73" s="355"/>
      <c r="I73" s="355"/>
      <c r="J73" s="355"/>
      <c r="K73" s="355"/>
      <c r="L73" s="355"/>
      <c r="M73" s="355"/>
      <c r="N73" s="179"/>
      <c r="O73" s="211"/>
    </row>
    <row r="74" spans="2:15" ht="14.5">
      <c r="B74" s="210"/>
      <c r="C74" s="364" t="s">
        <v>55</v>
      </c>
      <c r="D74" s="364"/>
      <c r="E74" s="354" t="s">
        <v>88</v>
      </c>
      <c r="F74" s="355"/>
      <c r="G74" s="355"/>
      <c r="H74" s="355"/>
      <c r="I74" s="355"/>
      <c r="J74" s="355"/>
      <c r="K74" s="355"/>
      <c r="L74" s="355"/>
      <c r="M74" s="355"/>
      <c r="N74" s="179"/>
      <c r="O74" s="211"/>
    </row>
    <row r="75" spans="2:15" ht="14.25" customHeight="1">
      <c r="B75" s="210"/>
      <c r="C75" s="368" t="s">
        <v>56</v>
      </c>
      <c r="D75" s="368"/>
      <c r="E75" s="354" t="s">
        <v>89</v>
      </c>
      <c r="F75" s="354"/>
      <c r="G75" s="354"/>
      <c r="H75" s="354"/>
      <c r="I75" s="354"/>
      <c r="J75" s="354"/>
      <c r="K75" s="354"/>
      <c r="L75" s="354"/>
      <c r="M75" s="354"/>
      <c r="N75" s="181"/>
      <c r="O75" s="211"/>
    </row>
    <row r="76" spans="2:15" ht="14.5">
      <c r="B76" s="210"/>
      <c r="C76" s="364" t="s">
        <v>57</v>
      </c>
      <c r="D76" s="364"/>
      <c r="E76" s="354"/>
      <c r="F76" s="355"/>
      <c r="G76" s="355"/>
      <c r="H76" s="355"/>
      <c r="I76" s="355"/>
      <c r="J76" s="355"/>
      <c r="K76" s="355"/>
      <c r="L76" s="355"/>
      <c r="M76" s="355"/>
      <c r="N76" s="179"/>
      <c r="O76" s="211"/>
    </row>
    <row r="77" spans="2:15" ht="15" customHeight="1">
      <c r="B77" s="210"/>
      <c r="C77" s="369" t="s">
        <v>26</v>
      </c>
      <c r="D77" s="369"/>
      <c r="E77" s="354" t="s">
        <v>90</v>
      </c>
      <c r="F77" s="355"/>
      <c r="G77" s="355"/>
      <c r="H77" s="355"/>
      <c r="I77" s="355"/>
      <c r="J77" s="355"/>
      <c r="K77" s="355"/>
      <c r="L77" s="355"/>
      <c r="M77" s="355"/>
      <c r="N77" s="179"/>
      <c r="O77" s="211"/>
    </row>
    <row r="78" spans="2:15" ht="14.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4.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4.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" thickBot="1">
      <c r="B81" s="210"/>
      <c r="C81" s="337" t="s">
        <v>40</v>
      </c>
      <c r="D81" s="337"/>
      <c r="E81" s="336" t="s">
        <v>22</v>
      </c>
      <c r="F81" s="336"/>
      <c r="G81" s="261">
        <f>$G$57</f>
        <v>2021</v>
      </c>
      <c r="H81" s="262">
        <f>G81+1</f>
        <v>2022</v>
      </c>
      <c r="I81" s="262">
        <f>H81+1</f>
        <v>2023</v>
      </c>
      <c r="J81" s="262">
        <f>I81+1</f>
        <v>2024</v>
      </c>
      <c r="K81" s="262">
        <f>J81+1</f>
        <v>2025</v>
      </c>
      <c r="L81" s="262">
        <f>K81+1</f>
        <v>2026</v>
      </c>
      <c r="M81" s="263" t="s">
        <v>41</v>
      </c>
      <c r="N81" s="263" t="str">
        <f>CONCATENATE("Sum of Expenditures Prior to ",G$19)</f>
        <v>Sum of Expenditures Prior to 2021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0" t="s">
        <v>55</v>
      </c>
      <c r="D85" s="341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38" t="s">
        <v>56</v>
      </c>
      <c r="D86" s="339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0" t="s">
        <v>57</v>
      </c>
      <c r="D87" s="341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2" t="s">
        <v>26</v>
      </c>
      <c r="D88" s="343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4.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4.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" thickBot="1">
      <c r="B92" s="210"/>
      <c r="C92" s="337" t="s">
        <v>40</v>
      </c>
      <c r="D92" s="337"/>
      <c r="E92" s="336" t="s">
        <v>22</v>
      </c>
      <c r="F92" s="336"/>
      <c r="G92" s="261">
        <f>$G$57</f>
        <v>2021</v>
      </c>
      <c r="H92" s="262">
        <f>G92+1</f>
        <v>2022</v>
      </c>
      <c r="I92" s="262">
        <f>H92+1</f>
        <v>2023</v>
      </c>
      <c r="J92" s="262">
        <f>I92+1</f>
        <v>2024</v>
      </c>
      <c r="K92" s="262">
        <f>J92+1</f>
        <v>2025</v>
      </c>
      <c r="L92" s="262">
        <f>K92+1</f>
        <v>2026</v>
      </c>
      <c r="M92" s="263" t="s">
        <v>41</v>
      </c>
      <c r="N92" s="263" t="str">
        <f>CONCATENATE("Sum of Expenditures Prior to ",G$19)</f>
        <v>Sum of Expenditures Prior to 2021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0" t="s">
        <v>55</v>
      </c>
      <c r="D96" s="341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38" t="s">
        <v>56</v>
      </c>
      <c r="D97" s="339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0" t="s">
        <v>57</v>
      </c>
      <c r="D98" s="341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2" t="s">
        <v>26</v>
      </c>
      <c r="D99" s="343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4.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4.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" thickBot="1">
      <c r="B103" s="210"/>
      <c r="C103" s="337" t="s">
        <v>40</v>
      </c>
      <c r="D103" s="337"/>
      <c r="E103" s="336" t="s">
        <v>22</v>
      </c>
      <c r="F103" s="336"/>
      <c r="G103" s="261">
        <f>$G$57</f>
        <v>2021</v>
      </c>
      <c r="H103" s="262">
        <f>G103+1</f>
        <v>2022</v>
      </c>
      <c r="I103" s="262">
        <f>H103+1</f>
        <v>2023</v>
      </c>
      <c r="J103" s="262">
        <f>I103+1</f>
        <v>2024</v>
      </c>
      <c r="K103" s="262"/>
      <c r="L103" s="262"/>
      <c r="M103" s="263" t="s">
        <v>41</v>
      </c>
      <c r="N103" s="263" t="str">
        <f>CONCATENATE("Sum of Expenditures Prior to ",G$19)</f>
        <v>Sum of Expenditures Prior to 2021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0" t="s">
        <v>55</v>
      </c>
      <c r="D107" s="341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38" t="s">
        <v>56</v>
      </c>
      <c r="D108" s="339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0" t="s">
        <v>57</v>
      </c>
      <c r="D109" s="341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2" t="s">
        <v>26</v>
      </c>
      <c r="D110" s="343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4.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2.5" thickBot="1">
      <c r="B114" s="210"/>
      <c r="C114" s="337" t="s">
        <v>40</v>
      </c>
      <c r="D114" s="337"/>
      <c r="E114" s="336" t="s">
        <v>22</v>
      </c>
      <c r="F114" s="336"/>
      <c r="G114" s="280">
        <f>$G$57</f>
        <v>2021</v>
      </c>
      <c r="H114" s="281">
        <f>G114+1</f>
        <v>2022</v>
      </c>
      <c r="I114" s="281">
        <f>H114+1</f>
        <v>2023</v>
      </c>
      <c r="J114" s="281">
        <f>I114+1</f>
        <v>2024</v>
      </c>
      <c r="K114" s="281"/>
      <c r="L114" s="281"/>
      <c r="M114" s="282" t="s">
        <v>41</v>
      </c>
      <c r="N114" s="263" t="str">
        <f>CONCATENATE("Sum of Expenditures Prior to ",G$19)</f>
        <v>Sum of Expenditures Prior to 2021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46" t="s">
        <v>55</v>
      </c>
      <c r="D118" s="347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4" t="s">
        <v>56</v>
      </c>
      <c r="D119" s="345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46" t="s">
        <v>57</v>
      </c>
      <c r="D120" s="347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48" t="s">
        <v>26</v>
      </c>
      <c r="D121" s="349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4.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2.5" thickBot="1">
      <c r="B125" s="210"/>
      <c r="C125" s="337" t="s">
        <v>40</v>
      </c>
      <c r="D125" s="337"/>
      <c r="E125" s="336" t="s">
        <v>22</v>
      </c>
      <c r="F125" s="336"/>
      <c r="G125" s="280">
        <f>$G$57</f>
        <v>2021</v>
      </c>
      <c r="H125" s="281">
        <f>G125+1</f>
        <v>2022</v>
      </c>
      <c r="I125" s="281">
        <f>H125+1</f>
        <v>2023</v>
      </c>
      <c r="J125" s="281">
        <f>I125+1</f>
        <v>2024</v>
      </c>
      <c r="K125" s="281"/>
      <c r="L125" s="281"/>
      <c r="M125" s="282" t="s">
        <v>41</v>
      </c>
      <c r="N125" s="263" t="str">
        <f>CONCATENATE("Sum of Expenditures Prior to ",G$19)</f>
        <v>Sum of Expenditures Prior to 2021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46" t="s">
        <v>55</v>
      </c>
      <c r="D129" s="347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4" t="s">
        <v>56</v>
      </c>
      <c r="D130" s="345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46" t="s">
        <v>57</v>
      </c>
      <c r="D131" s="347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48" t="s">
        <v>26</v>
      </c>
      <c r="D132" s="349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4.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2.5" thickBot="1">
      <c r="B136" s="210"/>
      <c r="C136" s="337" t="s">
        <v>40</v>
      </c>
      <c r="D136" s="337"/>
      <c r="E136" s="336" t="s">
        <v>22</v>
      </c>
      <c r="F136" s="336"/>
      <c r="G136" s="280">
        <f>$G$57</f>
        <v>2021</v>
      </c>
      <c r="H136" s="281">
        <f>G136+1</f>
        <v>2022</v>
      </c>
      <c r="I136" s="281">
        <f>H136+1</f>
        <v>2023</v>
      </c>
      <c r="J136" s="281">
        <f>I136+1</f>
        <v>2024</v>
      </c>
      <c r="K136" s="281"/>
      <c r="L136" s="281"/>
      <c r="M136" s="282" t="s">
        <v>41</v>
      </c>
      <c r="N136" s="263" t="str">
        <f>CONCATENATE("Sum of Expenditures Prior to ",G$19)</f>
        <v>Sum of Expenditures Prior to 2021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46" t="s">
        <v>55</v>
      </c>
      <c r="D140" s="347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4" t="s">
        <v>56</v>
      </c>
      <c r="D141" s="345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46" t="s">
        <v>57</v>
      </c>
      <c r="D142" s="347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48" t="s">
        <v>26</v>
      </c>
      <c r="D143" s="349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5" t="s">
        <v>100</v>
      </c>
      <c r="D148" s="355"/>
      <c r="E148" s="355"/>
      <c r="F148" s="355"/>
      <c r="G148" s="355"/>
      <c r="H148" s="355"/>
      <c r="I148" s="355"/>
      <c r="J148" s="355"/>
      <c r="K148" s="355"/>
      <c r="L148" s="355"/>
      <c r="M148" s="355"/>
      <c r="N148" s="179"/>
      <c r="O148" s="224"/>
      <c r="P148" s="225"/>
      <c r="Q148" s="225"/>
    </row>
    <row r="149" spans="2:17" ht="15" customHeight="1">
      <c r="B149" s="210"/>
      <c r="C149" s="355" t="s">
        <v>132</v>
      </c>
      <c r="D149" s="355"/>
      <c r="E149" s="355"/>
      <c r="F149" s="355"/>
      <c r="G149" s="355"/>
      <c r="H149" s="355"/>
      <c r="I149" s="355"/>
      <c r="J149" s="355"/>
      <c r="K149" s="355"/>
      <c r="L149" s="355"/>
      <c r="M149" s="355"/>
      <c r="N149" s="179"/>
      <c r="O149" s="224"/>
      <c r="P149" s="225"/>
      <c r="Q149" s="225"/>
    </row>
    <row r="150" spans="2:15" ht="14.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4.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4.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5">
      <c r="B155" s="210"/>
      <c r="C155" s="367" t="s">
        <v>18</v>
      </c>
      <c r="D155" s="367" t="s">
        <v>39</v>
      </c>
      <c r="E155" s="377" t="s">
        <v>23</v>
      </c>
      <c r="F155" s="377"/>
      <c r="G155" s="283">
        <f>G81</f>
        <v>2021</v>
      </c>
      <c r="H155" s="284" t="str">
        <f>IF(OR(G19=2013,G19=2015,G19=2017,G19=2019),G19+1,"NA")</f>
        <v>NA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5" thickBot="1">
      <c r="B156" s="210"/>
      <c r="C156" s="336"/>
      <c r="D156" s="336"/>
      <c r="E156" s="378"/>
      <c r="F156" s="378"/>
      <c r="G156" s="285" t="s">
        <v>24</v>
      </c>
      <c r="H156" s="285" t="str">
        <f>IF(H155="NA"," ","Allocation Change")</f>
        <v xml:space="preserve"> 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4.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4.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4.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4.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4.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4.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0" t="s">
        <v>147</v>
      </c>
      <c r="G171" s="381"/>
      <c r="H171" s="381"/>
      <c r="I171" s="381"/>
      <c r="J171" s="381"/>
      <c r="K171" s="381"/>
      <c r="L171" s="381"/>
      <c r="M171" s="381"/>
      <c r="N171" s="382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5" t="s">
        <v>152</v>
      </c>
      <c r="D173" s="355"/>
      <c r="E173" s="355"/>
      <c r="F173" s="355"/>
      <c r="G173" s="355"/>
      <c r="H173" s="355"/>
      <c r="I173" s="355"/>
      <c r="J173" s="355"/>
      <c r="K173" s="355"/>
      <c r="L173" s="355"/>
      <c r="M173" s="355"/>
      <c r="N173" s="179"/>
      <c r="O173" s="224"/>
    </row>
    <row r="174" spans="2:15" ht="34.5" customHeight="1" thickBot="1">
      <c r="B174" s="210"/>
      <c r="C174" s="383" t="s">
        <v>139</v>
      </c>
      <c r="D174" s="384"/>
      <c r="E174" s="384"/>
      <c r="F174" s="384"/>
      <c r="G174" s="384"/>
      <c r="H174" s="384"/>
      <c r="I174" s="384"/>
      <c r="J174" s="384"/>
      <c r="K174" s="384"/>
      <c r="L174" s="384"/>
      <c r="M174" s="384"/>
      <c r="N174" s="385"/>
      <c r="O174" s="224"/>
    </row>
    <row r="175" spans="2:15" ht="34.5" customHeight="1" thickBot="1">
      <c r="B175" s="210"/>
      <c r="C175" s="386" t="s">
        <v>123</v>
      </c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8"/>
      <c r="O175" s="224"/>
    </row>
    <row r="176" spans="2:15" ht="34.5" customHeight="1" thickBot="1">
      <c r="B176" s="210"/>
      <c r="C176" s="386" t="s">
        <v>123</v>
      </c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8"/>
      <c r="O176" s="224"/>
    </row>
    <row r="177" spans="2:15" ht="34.5" customHeight="1" thickBot="1">
      <c r="B177" s="210"/>
      <c r="C177" s="386" t="s">
        <v>123</v>
      </c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8"/>
      <c r="O177" s="224"/>
    </row>
    <row r="178" spans="2:15" ht="34.5" customHeight="1" thickBot="1">
      <c r="B178" s="210"/>
      <c r="C178" s="386" t="s">
        <v>123</v>
      </c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8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5" t="s">
        <v>138</v>
      </c>
      <c r="D180" s="355"/>
      <c r="E180" s="355"/>
      <c r="F180" s="355"/>
      <c r="G180" s="355"/>
      <c r="H180" s="355"/>
      <c r="I180" s="355"/>
      <c r="J180" s="355"/>
      <c r="K180" s="355"/>
      <c r="L180" s="355"/>
      <c r="M180" s="355"/>
      <c r="N180" s="116"/>
      <c r="O180" s="211"/>
    </row>
    <row r="181" spans="2:15" ht="14.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  <c r="N203" s="379"/>
      <c r="O203" s="379"/>
      <c r="P203" s="379"/>
      <c r="Q203" s="379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40"/>
  <sheetViews>
    <sheetView showGridLines="0" zoomScale="90" zoomScaleNormal="90" workbookViewId="0" topLeftCell="A1">
      <selection activeCell="I34" sqref="I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">
      <c r="A1" s="417" t="s">
        <v>49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9" t="s">
        <v>31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1"/>
    </row>
    <row r="4" spans="1:20" ht="3" customHeight="1" thickBot="1" thickTop="1">
      <c r="A4" s="404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1"/>
    </row>
    <row r="5" spans="1:19" ht="13.5">
      <c r="A5" s="414" t="s">
        <v>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3"/>
    </row>
    <row r="6" spans="1:20" ht="13.5">
      <c r="A6" s="410" t="s">
        <v>0</v>
      </c>
      <c r="B6" s="411"/>
      <c r="C6" s="409" t="str">
        <f>IF('2b.  Complex Form Data Entry'!G11="","   ",'2b.  Complex Form Data Entry'!G11)</f>
        <v xml:space="preserve">   </v>
      </c>
      <c r="D6" s="409"/>
      <c r="E6" s="409"/>
      <c r="F6" s="409"/>
      <c r="G6" s="409"/>
      <c r="H6" s="409"/>
      <c r="I6" s="409"/>
      <c r="J6" s="409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5" t="s">
        <v>150</v>
      </c>
      <c r="B7" s="406"/>
      <c r="C7" s="416" t="str">
        <f>IF('2b.  Complex Form Data Entry'!G12="","   ",'2b.  Complex Form Data Entry'!G12)</f>
        <v xml:space="preserve">   </v>
      </c>
      <c r="D7" s="416"/>
      <c r="E7" s="416"/>
      <c r="F7" s="416"/>
      <c r="G7" s="416"/>
      <c r="H7" s="416"/>
      <c r="I7" s="416"/>
      <c r="J7" s="416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07" t="s">
        <v>2</v>
      </c>
      <c r="B8" s="408"/>
      <c r="C8" s="292" t="str">
        <f>IF('2b.  Complex Form Data Entry'!G15="","   ",'2b.  Complex Form Data Entry'!G15)</f>
        <v xml:space="preserve">   </v>
      </c>
      <c r="E8" s="292"/>
      <c r="F8" s="408" t="s">
        <v>8</v>
      </c>
      <c r="G8" s="408"/>
      <c r="H8" s="329" t="str">
        <f>IF('2b.  Complex Form Data Entry'!G15=""," ",'2b.  Complex Form Data Entry'!G16)</f>
        <v xml:space="preserve"> </v>
      </c>
      <c r="I8" s="292"/>
      <c r="J8" s="292"/>
      <c r="L8" s="406" t="s">
        <v>10</v>
      </c>
      <c r="M8" s="406"/>
      <c r="N8" s="406"/>
      <c r="O8" s="406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07" t="s">
        <v>3</v>
      </c>
      <c r="B9" s="408"/>
      <c r="C9" s="295"/>
      <c r="D9" s="292"/>
      <c r="E9" s="292"/>
      <c r="F9" s="408" t="s">
        <v>13</v>
      </c>
      <c r="G9" s="408"/>
      <c r="H9" s="292"/>
      <c r="I9" s="292"/>
      <c r="J9" s="292"/>
      <c r="L9" s="406" t="s">
        <v>9</v>
      </c>
      <c r="M9" s="406"/>
      <c r="N9" s="406"/>
      <c r="O9" s="406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53" t="str">
        <f>IF('2b.  Complex Form Data Entry'!G10=""," ",'2b.  Complex Form Data Entry'!G10)</f>
        <v xml:space="preserve"> </v>
      </c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4"/>
      <c r="T10" s="11"/>
    </row>
    <row r="11" spans="1:20" ht="13" thickBot="1">
      <c r="A11" s="332"/>
      <c r="B11" s="333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6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9" t="s">
        <v>14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0" t="s">
        <v>32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4" t="s">
        <v>143</v>
      </c>
      <c r="B17" s="424"/>
      <c r="C17" s="424"/>
      <c r="D17" s="424"/>
      <c r="E17" s="462" t="str">
        <f>IF('2b.  Complex Form Data Entry'!G39="N","NA",'2b.  Complex Form Data Entry'!G40)</f>
        <v>NA</v>
      </c>
      <c r="F17" s="463"/>
      <c r="G17" s="464"/>
      <c r="H17" s="460" t="s">
        <v>151</v>
      </c>
      <c r="I17" s="461"/>
      <c r="J17" s="461"/>
      <c r="K17" s="461"/>
      <c r="L17" s="461"/>
      <c r="M17" s="461"/>
      <c r="N17" s="310"/>
      <c r="O17" s="462" t="str">
        <f>IF('2b.  Complex Form Data Entry'!G39="N","NA",'2b.  Complex Form Data Entry'!G41)</f>
        <v>NA</v>
      </c>
      <c r="P17" s="463"/>
      <c r="Q17" s="463"/>
      <c r="R17" s="463"/>
      <c r="S17" s="464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0" t="s">
        <v>33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0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5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2021</v>
      </c>
      <c r="J24" s="95">
        <f>'2b.  Complex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2021</v>
      </c>
      <c r="J34" s="95">
        <f>'2b.  Complex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117</v>
      </c>
      <c r="T34" s="12"/>
    </row>
    <row r="35" spans="1:20" ht="13.5">
      <c r="A35" s="446" t="str">
        <f>IF('2b.  Complex Form Data Entry'!E80="","   ",'2b.  Complex Form Data Entry'!E80)</f>
        <v xml:space="preserve">   </v>
      </c>
      <c r="B35" s="447"/>
      <c r="C35" s="448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2" t="s">
        <v>55</v>
      </c>
      <c r="C39" s="403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89" t="s">
        <v>56</v>
      </c>
      <c r="C40" s="390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2" t="s">
        <v>57</v>
      </c>
      <c r="C41" s="403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1" t="s">
        <v>26</v>
      </c>
      <c r="C42" s="392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3" t="str">
        <f>IF('2b.  Complex Form Data Entry'!E91="","   ",'2b.  Complex Form Data Entry'!E91)</f>
        <v xml:space="preserve">   </v>
      </c>
      <c r="B45" s="394"/>
      <c r="C45" s="395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2" t="s">
        <v>55</v>
      </c>
      <c r="C49" s="403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89" t="s">
        <v>56</v>
      </c>
      <c r="C50" s="390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2" t="s">
        <v>57</v>
      </c>
      <c r="C51" s="403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1" t="s">
        <v>26</v>
      </c>
      <c r="C52" s="392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3" t="str">
        <f>IF('2b.  Complex Form Data Entry'!E102="","   ",'2b.  Complex Form Data Entry'!E102)</f>
        <v xml:space="preserve">   </v>
      </c>
      <c r="B55" s="394"/>
      <c r="C55" s="395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2" t="s">
        <v>55</v>
      </c>
      <c r="C59" s="403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89" t="s">
        <v>56</v>
      </c>
      <c r="C60" s="390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2" t="s">
        <v>57</v>
      </c>
      <c r="C61" s="403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1" t="s">
        <v>26</v>
      </c>
      <c r="C62" s="392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3" t="str">
        <f>IF('2b.  Complex Form Data Entry'!E113="","   ",'2b.  Complex Form Data Entry'!E113)</f>
        <v xml:space="preserve">   </v>
      </c>
      <c r="B65" s="394"/>
      <c r="C65" s="395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2" t="s">
        <v>55</v>
      </c>
      <c r="C69" s="403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89" t="s">
        <v>56</v>
      </c>
      <c r="C70" s="390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2" t="s">
        <v>57</v>
      </c>
      <c r="C71" s="403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1" t="s">
        <v>26</v>
      </c>
      <c r="C72" s="392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3" t="str">
        <f>IF('2b.  Complex Form Data Entry'!E124="","   ",'2b.  Complex Form Data Entry'!E124)</f>
        <v xml:space="preserve">   </v>
      </c>
      <c r="B75" s="394"/>
      <c r="C75" s="395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2" t="s">
        <v>55</v>
      </c>
      <c r="C79" s="403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89" t="s">
        <v>56</v>
      </c>
      <c r="C80" s="390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2" t="s">
        <v>57</v>
      </c>
      <c r="C81" s="403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1" t="s">
        <v>26</v>
      </c>
      <c r="C82" s="392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3" t="str">
        <f>IF('2b.  Complex Form Data Entry'!E135="","   ",'2b.  Complex Form Data Entry'!E135)</f>
        <v xml:space="preserve">   </v>
      </c>
      <c r="B85" s="394"/>
      <c r="C85" s="395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2" t="s">
        <v>55</v>
      </c>
      <c r="C89" s="403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89" t="s">
        <v>56</v>
      </c>
      <c r="C90" s="390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2" t="s">
        <v>57</v>
      </c>
      <c r="C91" s="403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1" t="s">
        <v>26</v>
      </c>
      <c r="C92" s="392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">
      <c r="A97" s="417" t="s">
        <v>133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19" t="s">
        <v>31</v>
      </c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419"/>
      <c r="T99" s="1"/>
    </row>
    <row r="100" spans="1:20" ht="3" customHeight="1" thickBot="1" thickTop="1">
      <c r="A100" s="404"/>
      <c r="B100" s="405"/>
      <c r="C100" s="405"/>
      <c r="D100" s="405"/>
      <c r="E100" s="405"/>
      <c r="F100" s="405"/>
      <c r="G100" s="405"/>
      <c r="H100" s="405"/>
      <c r="I100" s="405"/>
      <c r="J100" s="405"/>
      <c r="K100" s="405"/>
      <c r="L100" s="405"/>
      <c r="M100" s="405"/>
      <c r="N100" s="405"/>
      <c r="O100" s="405"/>
      <c r="P100" s="405"/>
      <c r="Q100" s="405"/>
      <c r="R100" s="405"/>
      <c r="S100" s="405"/>
      <c r="T100" s="1"/>
    </row>
    <row r="101" spans="1:19" ht="13.5">
      <c r="A101" s="414" t="s">
        <v>7</v>
      </c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3"/>
    </row>
    <row r="102" spans="1:20" ht="13.5">
      <c r="A102" s="410" t="s">
        <v>0</v>
      </c>
      <c r="B102" s="411"/>
      <c r="C102" s="409" t="str">
        <f>IF('2b.  Complex Form Data Entry'!G11="","   ",'2b.  Complex Form Data Entry'!G11)</f>
        <v xml:space="preserve">   </v>
      </c>
      <c r="D102" s="409"/>
      <c r="E102" s="409"/>
      <c r="F102" s="409"/>
      <c r="G102" s="409"/>
      <c r="H102" s="409"/>
      <c r="I102" s="409"/>
      <c r="J102" s="409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5" t="s">
        <v>150</v>
      </c>
      <c r="B103" s="406"/>
      <c r="C103" s="416" t="str">
        <f>IF('2b.  Complex Form Data Entry'!G12="","   ",'2b.  Complex Form Data Entry'!G12)</f>
        <v xml:space="preserve">   </v>
      </c>
      <c r="D103" s="416"/>
      <c r="E103" s="416"/>
      <c r="F103" s="416"/>
      <c r="G103" s="416"/>
      <c r="H103" s="416"/>
      <c r="I103" s="416"/>
      <c r="J103" s="416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07" t="s">
        <v>2</v>
      </c>
      <c r="B104" s="408"/>
      <c r="C104" s="298" t="str">
        <f>IF('2b.  Complex Form Data Entry'!G15="","   ",'2b.  Complex Form Data Entry'!G15)</f>
        <v xml:space="preserve">   </v>
      </c>
      <c r="E104" s="298"/>
      <c r="F104" s="408" t="s">
        <v>8</v>
      </c>
      <c r="G104" s="408"/>
      <c r="H104" s="329" t="str">
        <f>IF('2b.  Complex Form Data Entry'!G15=""," ",'2b.  Complex Form Data Entry'!G16)</f>
        <v xml:space="preserve"> </v>
      </c>
      <c r="I104" s="298"/>
      <c r="J104" s="298"/>
      <c r="L104" s="406" t="s">
        <v>10</v>
      </c>
      <c r="M104" s="406"/>
      <c r="N104" s="406"/>
      <c r="O104" s="406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07" t="s">
        <v>3</v>
      </c>
      <c r="B105" s="408"/>
      <c r="C105" s="300"/>
      <c r="D105" s="298"/>
      <c r="E105" s="298"/>
      <c r="F105" s="408" t="s">
        <v>13</v>
      </c>
      <c r="G105" s="408"/>
      <c r="H105" s="298"/>
      <c r="I105" s="298"/>
      <c r="J105" s="298"/>
      <c r="L105" s="406" t="s">
        <v>9</v>
      </c>
      <c r="M105" s="406"/>
      <c r="N105" s="406"/>
      <c r="O105" s="406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53" t="str">
        <f>IF('2b.  Complex Form Data Entry'!G10=""," ",'2b.  Complex Form Data Entry'!G10)</f>
        <v xml:space="preserve"> </v>
      </c>
      <c r="D106" s="453"/>
      <c r="E106" s="453"/>
      <c r="F106" s="453"/>
      <c r="G106" s="453"/>
      <c r="H106" s="453"/>
      <c r="I106" s="453"/>
      <c r="J106" s="453"/>
      <c r="K106" s="453"/>
      <c r="L106" s="453"/>
      <c r="M106" s="453"/>
      <c r="N106" s="453"/>
      <c r="O106" s="453"/>
      <c r="P106" s="453"/>
      <c r="Q106" s="453"/>
      <c r="R106" s="453"/>
      <c r="S106" s="454"/>
      <c r="T106" s="11"/>
    </row>
    <row r="107" spans="1:20" ht="13" thickBot="1">
      <c r="A107" s="332"/>
      <c r="B107" s="333"/>
      <c r="C107" s="455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  <c r="P107" s="455"/>
      <c r="Q107" s="455"/>
      <c r="R107" s="455"/>
      <c r="S107" s="456"/>
      <c r="T107" s="11"/>
    </row>
    <row r="108" spans="1:20" ht="18.75" customHeight="1" thickBot="1" thickTop="1">
      <c r="A108" s="418" t="s">
        <v>15</v>
      </c>
      <c r="B108" s="418"/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396" t="s">
        <v>18</v>
      </c>
      <c r="B112" s="397"/>
      <c r="C112" s="398"/>
      <c r="D112" s="427" t="s">
        <v>19</v>
      </c>
      <c r="E112" s="427" t="s">
        <v>5</v>
      </c>
      <c r="F112" s="449" t="s">
        <v>104</v>
      </c>
      <c r="G112" s="427" t="s">
        <v>11</v>
      </c>
      <c r="H112" s="440" t="s">
        <v>23</v>
      </c>
      <c r="I112" s="315"/>
      <c r="J112" s="190">
        <f>'2b.  Complex Form Data Entry'!G19</f>
        <v>2021</v>
      </c>
      <c r="K112" s="286" t="str">
        <f>'2b.  Complex Form Data Entry'!H155</f>
        <v>NA</v>
      </c>
      <c r="L112" s="451" t="str">
        <f>CONCATENATE(L34," Appropriation Change")</f>
        <v>2021 / 2022 Appropriation Change</v>
      </c>
      <c r="O112" s="303"/>
      <c r="P112" s="303"/>
      <c r="Q112" s="303"/>
      <c r="R112" s="433" t="s">
        <v>136</v>
      </c>
      <c r="S112" s="434"/>
      <c r="T112" s="42"/>
    </row>
    <row r="113" spans="1:20" ht="37.5" customHeight="1" thickBot="1">
      <c r="A113" s="399"/>
      <c r="B113" s="400"/>
      <c r="C113" s="401"/>
      <c r="D113" s="428"/>
      <c r="E113" s="428"/>
      <c r="F113" s="450"/>
      <c r="G113" s="428"/>
      <c r="H113" s="441"/>
      <c r="I113" s="316"/>
      <c r="J113" s="191" t="s">
        <v>24</v>
      </c>
      <c r="K113" s="287" t="str">
        <f>'2b.  Complex Form Data Entry'!H156</f>
        <v xml:space="preserve"> </v>
      </c>
      <c r="L113" s="452"/>
      <c r="O113" s="303"/>
      <c r="P113" s="303"/>
      <c r="Q113" s="303"/>
      <c r="R113" s="435"/>
      <c r="S113" s="436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6">
        <f>'2b.  Complex Form Data Entry'!J157</f>
        <v>0</v>
      </c>
      <c r="S114" s="467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66">
        <f>'2b.  Complex Form Data Entry'!J158</f>
        <v>0</v>
      </c>
      <c r="S115" s="467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6">
        <f>'2b.  Complex Form Data Entry'!J159</f>
        <v>0</v>
      </c>
      <c r="S116" s="467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6">
        <f>'2b.  Complex Form Data Entry'!J160</f>
        <v>0</v>
      </c>
      <c r="S117" s="467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6">
        <f>'2b.  Complex Form Data Entry'!J161</f>
        <v>0</v>
      </c>
      <c r="S118" s="467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6">
        <f>'2b.  Complex Form Data Entry'!J162</f>
        <v>0</v>
      </c>
      <c r="S119" s="467"/>
      <c r="T119" s="42"/>
    </row>
    <row r="120" spans="1:20" ht="14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8">
        <f>SUM(R114:S119)</f>
        <v>0</v>
      </c>
      <c r="S120" s="469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2" t="str">
        <f>IF('2b.  Complex Form Data Entry'!G39="Y","See note 5 below.",'2b.  Complex Form Data Entry'!D43)</f>
        <v>An NPV analysis was not performed because …</v>
      </c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  <c r="T123" s="5"/>
    </row>
    <row r="124" spans="1:20" ht="13.5">
      <c r="A124" s="68" t="s">
        <v>112</v>
      </c>
      <c r="B124" s="437" t="s">
        <v>148</v>
      </c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5"/>
    </row>
    <row r="125" spans="1:20" ht="14.25" customHeight="1">
      <c r="A125" s="69" t="s">
        <v>52</v>
      </c>
      <c r="B125" s="465" t="s">
        <v>116</v>
      </c>
      <c r="C125" s="465"/>
      <c r="D125" s="465"/>
      <c r="E125" s="465"/>
      <c r="F125" s="465"/>
      <c r="G125" s="465"/>
      <c r="H125" s="465"/>
      <c r="I125" s="465"/>
      <c r="J125" s="465"/>
      <c r="K125" s="465"/>
      <c r="L125" s="465"/>
      <c r="M125" s="465"/>
      <c r="N125" s="465"/>
      <c r="O125" s="465"/>
      <c r="P125" s="465"/>
      <c r="Q125" s="465"/>
      <c r="R125" s="465"/>
      <c r="S125" s="465"/>
      <c r="T125" s="5"/>
    </row>
    <row r="126" spans="1:20" ht="16.5" customHeight="1">
      <c r="A126" s="69" t="s">
        <v>113</v>
      </c>
      <c r="B126" s="439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  <c r="T126" s="5"/>
    </row>
    <row r="127" spans="1:20" ht="14.25" customHeight="1">
      <c r="A127" s="67" t="s">
        <v>114</v>
      </c>
      <c r="B127" s="426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6"/>
      <c r="D127" s="426"/>
      <c r="E127" s="426"/>
      <c r="F127" s="426"/>
      <c r="G127" s="426"/>
      <c r="H127" s="426"/>
      <c r="I127" s="426"/>
      <c r="J127" s="426"/>
      <c r="K127" s="426"/>
      <c r="L127" s="426"/>
      <c r="M127" s="426"/>
      <c r="N127" s="426"/>
      <c r="O127" s="426"/>
      <c r="P127" s="426"/>
      <c r="Q127" s="426"/>
      <c r="R127" s="426"/>
      <c r="S127" s="426"/>
      <c r="T127" s="5"/>
    </row>
    <row r="128" spans="1:20" ht="16.5" customHeight="1">
      <c r="A128" s="67" t="s">
        <v>118</v>
      </c>
      <c r="B128" s="425" t="s">
        <v>111</v>
      </c>
      <c r="C128" s="425"/>
      <c r="D128" s="425"/>
      <c r="E128" s="425"/>
      <c r="F128" s="425"/>
      <c r="G128" s="425"/>
      <c r="H128" s="425"/>
      <c r="I128" s="425"/>
      <c r="J128" s="425"/>
      <c r="K128" s="425"/>
      <c r="L128" s="425"/>
      <c r="M128" s="425"/>
      <c r="N128" s="425"/>
      <c r="O128" s="425"/>
      <c r="P128" s="425"/>
      <c r="Q128" s="425"/>
      <c r="R128" s="425"/>
      <c r="S128" s="425"/>
      <c r="T128" s="5"/>
    </row>
    <row r="129" spans="1:19" ht="14.25" customHeight="1">
      <c r="A129" s="67"/>
      <c r="B129" s="443" t="str">
        <f>'2b.  Complex Form Data Entry'!C174</f>
        <v>-</v>
      </c>
      <c r="C129" s="443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</row>
    <row r="130" spans="1:19" ht="13.5">
      <c r="A130" s="67"/>
      <c r="B130" s="443" t="str">
        <f>'2b.  Complex Form Data Entry'!C175</f>
        <v xml:space="preserve">- </v>
      </c>
      <c r="C130" s="443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</row>
    <row r="131" spans="1:19" ht="12.75" customHeight="1">
      <c r="A131" s="67"/>
      <c r="B131" s="443" t="str">
        <f>'2b.  Complex Form Data Entry'!C176</f>
        <v xml:space="preserve">- </v>
      </c>
      <c r="C131" s="443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</row>
    <row r="132" spans="1:19" ht="15" customHeight="1">
      <c r="A132" s="67"/>
      <c r="B132" s="443" t="str">
        <f>'2b.  Complex Form Data Entry'!C177</f>
        <v xml:space="preserve">- </v>
      </c>
      <c r="C132" s="443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</row>
    <row r="133" spans="1:20" ht="13.5">
      <c r="A133" s="67"/>
      <c r="B133" s="443" t="str">
        <f>'2b.  Complex Form Data Entry'!C178</f>
        <v xml:space="preserve">- </v>
      </c>
      <c r="C133" s="443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5"/>
    </row>
    <row r="134" spans="1:19" ht="13.5">
      <c r="A134" s="67"/>
      <c r="B134" s="443"/>
      <c r="C134" s="443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</row>
    <row r="135" spans="1:19" ht="13.5">
      <c r="A135" t="str">
        <f>IF('2b.  Complex Form Data Entry'!C181=""," ","6.")</f>
        <v xml:space="preserve"> </v>
      </c>
      <c r="B135" s="443"/>
      <c r="C135" s="443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</row>
    <row r="136" spans="1:19" ht="13.5">
      <c r="A136" s="69"/>
      <c r="B136" s="443"/>
      <c r="C136" s="443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</row>
    <row r="137" spans="1:19" ht="13.5">
      <c r="A137" s="69"/>
      <c r="B137" s="443"/>
      <c r="C137" s="443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3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YQKKTEHHRR7V-1353-4359</_dlc_DocId>
    <_dlc_DocIdUrl xmlns="cfc4bdfe-72e7-4bcf-8777-527aa6965755">
      <Url>https://kc1-portal38.sharepoint.com/FMD/Legislation2015/_layouts/15/DocIdRedir.aspx?ID=YQKKTEHHRR7V-1353-4359</Url>
      <Description>YQKKTEHHRR7V-1353-4359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66F75-E298-49D7-923C-92FD04AD8C5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b516f40b-13c9-483a-b8d0-25e20c0c5f62"/>
    <ds:schemaRef ds:uri="http://schemas.microsoft.com/office/2006/documentManagement/types"/>
    <ds:schemaRef ds:uri="cfc4bdfe-72e7-4bcf-8777-527aa6965755"/>
    <ds:schemaRef ds:uri="http://schemas.microsoft.com/office/infopath/2007/PartnerControls"/>
    <ds:schemaRef ds:uri="http://purl.org/dc/elements/1.1/"/>
    <ds:schemaRef ds:uri="1ff4bbbe-e948-4d8f-bbf3-024ce416f147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DAD071C-AC8D-4566-A628-3D94758D9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2021-02-18T20:28:54Z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89c572f4-618d-454e-96ea-02d1c1c333e6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