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2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</workbook>
</file>

<file path=xl/sharedStrings.xml><?xml version="1.0" encoding="utf-8"?>
<sst xmlns="http://schemas.openxmlformats.org/spreadsheetml/2006/main" count="702" uniqueCount="187">
  <si>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</si>
  <si>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</si>
  <si>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</si>
  <si>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</si>
  <si>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</si>
  <si>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</si>
  <si>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</si>
  <si>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</si>
  <si>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</si>
  <si>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</si>
  <si>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</si>
  <si>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</si>
  <si>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</si>
  <si>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</si>
  <si>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</si>
  <si>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</si>
  <si>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</si>
  <si>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</si>
  <si>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</si>
  <si>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</si>
  <si>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</si>
  <si>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</si>
  <si>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</si>
  <si>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</si>
  <si>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</si>
  <si>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</si>
  <si>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</si>
  <si>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</si>
  <si>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</si>
  <si>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</si>
  <si>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</si>
  <si>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</si>
  <si>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</si>
  <si>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</si>
  <si>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</si>
  <si>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</si>
  <si>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</si>
  <si>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</si>
  <si>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</si>
  <si>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</si>
  <si>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</si>
  <si>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</si>
  <si>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</si>
  <si>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</si>
  <si>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</si>
  <si>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</si>
  <si>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</si>
  <si>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</si>
  <si>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</si>
  <si>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</si>
  <si>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</si>
  <si>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</si>
  <si>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</si>
  <si>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</si>
  <si>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</si>
  <si>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</si>
  <si>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</si>
  <si>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</si>
  <si>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</si>
  <si>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</si>
  <si>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</si>
  <si>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</si>
  <si>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</si>
  <si>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</si>
  <si>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</si>
  <si>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</si>
  <si>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</si>
  <si>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</si>
  <si>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</si>
  <si>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</si>
  <si>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</si>
  <si>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</si>
  <si>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</si>
  <si>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</si>
  <si>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</si>
  <si>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</si>
  <si>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</si>
  <si>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</si>
  <si>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</si>
  <si>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</si>
  <si>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</si>
  <si>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</si>
  <si>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</si>
  <si>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</si>
  <si>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</si>
  <si>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</si>
  <si>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</si>
  <si>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</si>
  <si>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</si>
  <si>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</si>
  <si>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</si>
  <si>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</si>
  <si>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</si>
  <si>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</si>
  <si>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</si>
  <si>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</si>
  <si>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</si>
  <si>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</si>
  <si>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</si>
  <si>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</si>
  <si>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</si>
  <si>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</si>
  <si>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</si>
  <si>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</si>
  <si>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</si>
  <si>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</si>
  <si>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</si>
  <si>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</si>
  <si>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</si>
  <si>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</si>
  <si>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</si>
  <si>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</si>
  <si>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</si>
  <si>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</si>
  <si>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</si>
  <si>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</si>
  <si>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</si>
  <si>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</si>
  <si>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</si>
  <si>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</si>
  <si>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</si>
  <si>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</si>
  <si>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</si>
  <si>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</si>
  <si>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</si>
  <si>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</si>
  <si>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</si>
  <si>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</si>
  <si>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</si>
  <si>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</si>
  <si>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</si>
  <si>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</si>
  <si>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</si>
  <si>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</si>
  <si>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</si>
  <si>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</si>
  <si>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</si>
  <si>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</si>
  <si>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</si>
  <si>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</si>
  <si>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</si>
  <si>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</si>
  <si>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</si>
  <si>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</si>
  <si>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</si>
  <si>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</si>
  <si>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</si>
  <si>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</si>
  <si>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</si>
  <si>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</si>
  <si>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</si>
  <si>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</si>
  <si>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</si>
  <si>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</si>
  <si>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</si>
  <si>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</si>
  <si>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</si>
  <si>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Title:   Forge Acquisition</t>
  </si>
  <si>
    <t>Affected Agency/Agencies:   FMD</t>
  </si>
  <si>
    <t>Note Reviewed By:   Sid Bender</t>
  </si>
  <si>
    <t>Bond Fund Revenue</t>
  </si>
  <si>
    <t>Building Repair and Replacement</t>
  </si>
  <si>
    <t>Who will pay the debt service</t>
  </si>
  <si>
    <t>When and what capital improvements are necessary</t>
  </si>
  <si>
    <t>What is potential revenue from site (short and long term TBD)</t>
  </si>
  <si>
    <t>Risk factors (unanticipated environmental liability; FAA ruling against KCIA use)</t>
  </si>
  <si>
    <t>What is the debt service repayment period</t>
  </si>
  <si>
    <t>DES Facilities Management</t>
  </si>
  <si>
    <t>Acquisition</t>
  </si>
  <si>
    <t>Stand Alone</t>
  </si>
  <si>
    <t xml:space="preserve">Note Prepared By: </t>
  </si>
  <si>
    <t>Carolyn Mock / Steve Rizika</t>
  </si>
  <si>
    <t>12/3/19</t>
  </si>
  <si>
    <t>Building Repair &amp; Replacement</t>
  </si>
  <si>
    <t>1137766</t>
  </si>
  <si>
    <t>Purchase of Forge Property</t>
  </si>
  <si>
    <t>Legal Services, Environmental Study, Survey</t>
  </si>
  <si>
    <t>Purchase Price of Property</t>
  </si>
  <si>
    <t>FMD Labor</t>
  </si>
  <si>
    <t>DES</t>
  </si>
  <si>
    <t>Real Estate Services</t>
  </si>
  <si>
    <t>A44000</t>
  </si>
  <si>
    <t>0010</t>
  </si>
  <si>
    <t>1046358</t>
  </si>
  <si>
    <t>Acquisition Costs and Purchase Price</t>
  </si>
  <si>
    <t>FMD Acquisition Services</t>
  </si>
  <si>
    <t>A30010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</si>
</sst>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2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49" fontId="32" fillId="3" borderId="27" xfId="0" applyNumberFormat="1" applyFont="1" applyFill="1" applyBorder="1" applyAlignment="1" applyProtection="1">
      <alignment horizontal="left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166" fontId="32" fillId="3" borderId="31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3" fillId="6" borderId="55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6" fontId="1" fillId="0" borderId="8" xfId="16" applyNumberFormat="1" applyFont="1" applyBorder="1" applyAlignment="1">
      <alignment horizontal="center"/>
    </xf>
    <xf numFmtId="166" fontId="1" fillId="0" borderId="56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4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5" xfId="0" applyFont="1" applyFill="1" applyBorder="1" applyAlignment="1">
      <alignment horizontal="center" vertical="center"/>
    </xf>
    <xf numFmtId="0" fontId="14" fillId="6" borderId="55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4.xml" /><Relationship Id="rId11" Type="http://schemas.openxmlformats.org/officeDocument/2006/relationships/customXml" Target="../customXml/item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">
      <selection activeCell="K21" sqref="K21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60" t="s">
        <v>60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175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2" t="s">
        <v>76</v>
      </c>
      <c r="E11" s="372"/>
      <c r="F11" s="373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4" t="s">
        <v>75</v>
      </c>
      <c r="E12" s="374"/>
      <c r="F12" s="375"/>
      <c r="G12" s="138" t="s">
        <v>167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4" t="s">
        <v>74</v>
      </c>
      <c r="E13" s="374"/>
      <c r="F13" s="375"/>
      <c r="G13" s="138" t="s">
        <v>168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6" t="s">
        <v>73</v>
      </c>
      <c r="E14" s="374"/>
      <c r="F14" s="375"/>
      <c r="G14" s="138" t="s">
        <v>169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4" t="s">
        <v>72</v>
      </c>
      <c r="E15" s="374"/>
      <c r="F15" s="375"/>
      <c r="G15" s="138" t="s">
        <v>171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4" t="s">
        <v>103</v>
      </c>
      <c r="E16" s="374"/>
      <c r="F16" s="240"/>
      <c r="G16" s="187" t="s">
        <v>172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4" t="s">
        <v>69</v>
      </c>
      <c r="E17" s="374"/>
      <c r="F17" s="375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2" t="s">
        <v>70</v>
      </c>
      <c r="E18" s="372"/>
      <c r="F18" s="373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72" t="s">
        <v>139</v>
      </c>
      <c r="E19" s="372"/>
      <c r="F19" s="373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4" t="s">
        <v>34</v>
      </c>
      <c r="H20" s="364"/>
      <c r="I20" s="36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173</v>
      </c>
      <c r="H21" s="144"/>
      <c r="I21" s="145"/>
      <c r="J21" s="146" t="s">
        <v>186</v>
      </c>
      <c r="K21" s="146" t="s">
        <v>179</v>
      </c>
      <c r="L21" s="146">
        <v>3951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180</v>
      </c>
      <c r="H22" s="144"/>
      <c r="I22" s="145"/>
      <c r="J22" s="146" t="s">
        <v>181</v>
      </c>
      <c r="K22" s="146" t="s">
        <v>179</v>
      </c>
      <c r="L22" s="336" t="s">
        <v>182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174</v>
      </c>
      <c r="H29" s="186" t="s">
        <v>183</v>
      </c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0" t="s">
        <v>125</v>
      </c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90" t="s">
        <v>144</v>
      </c>
      <c r="E39" s="390"/>
      <c r="F39" s="390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0" t="s">
        <v>77</v>
      </c>
      <c r="E40" s="380"/>
      <c r="F40" s="381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0" t="s">
        <v>78</v>
      </c>
      <c r="E41" s="380"/>
      <c r="F41" s="381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4" t="s">
        <v>134</v>
      </c>
      <c r="E43" s="385"/>
      <c r="F43" s="385"/>
      <c r="G43" s="385"/>
      <c r="H43" s="385"/>
      <c r="I43" s="386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7" t="s">
        <v>99</v>
      </c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1" t="s">
        <v>20</v>
      </c>
      <c r="F57" s="371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" thickBot="1">
      <c r="B58" s="210"/>
      <c r="C58" s="157" t="s">
        <v>173</v>
      </c>
      <c r="D58" s="158" t="s">
        <v>174</v>
      </c>
      <c r="E58" s="382" t="s">
        <v>160</v>
      </c>
      <c r="F58" s="383"/>
      <c r="G58" s="151">
        <v>53792135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180</v>
      </c>
      <c r="D59" s="158" t="s">
        <v>183</v>
      </c>
      <c r="E59" s="149" t="s">
        <v>185</v>
      </c>
      <c r="F59" s="150"/>
      <c r="G59" s="151">
        <f>SUM(G82:G85)</f>
        <v>425000</v>
      </c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8" t="s">
        <v>84</v>
      </c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1"/>
      <c r="D69" s="361"/>
      <c r="E69" s="361"/>
      <c r="F69" s="361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80" t="s">
        <v>85</v>
      </c>
      <c r="F71" s="380"/>
      <c r="G71" s="380"/>
      <c r="H71" s="380"/>
      <c r="I71" s="380"/>
      <c r="J71" s="380"/>
      <c r="K71" s="380"/>
      <c r="L71" s="380"/>
      <c r="M71" s="380"/>
      <c r="N71" s="180"/>
      <c r="O71" s="211"/>
    </row>
    <row r="72" spans="2:15" ht="13.5" customHeight="1">
      <c r="B72" s="210"/>
      <c r="C72" s="268" t="s">
        <v>25</v>
      </c>
      <c r="D72" s="269"/>
      <c r="E72" s="365" t="s">
        <v>86</v>
      </c>
      <c r="F72" s="365"/>
      <c r="G72" s="365"/>
      <c r="H72" s="365"/>
      <c r="I72" s="365"/>
      <c r="J72" s="365"/>
      <c r="K72" s="365"/>
      <c r="L72" s="365"/>
      <c r="M72" s="365"/>
      <c r="N72" s="181"/>
      <c r="O72" s="211"/>
    </row>
    <row r="73" spans="2:15" ht="14.25">
      <c r="B73" s="210"/>
      <c r="C73" s="268" t="s">
        <v>53</v>
      </c>
      <c r="D73" s="269"/>
      <c r="E73" s="365" t="s">
        <v>87</v>
      </c>
      <c r="F73" s="345"/>
      <c r="G73" s="345"/>
      <c r="H73" s="345"/>
      <c r="I73" s="345"/>
      <c r="J73" s="345"/>
      <c r="K73" s="345"/>
      <c r="L73" s="345"/>
      <c r="M73" s="345"/>
      <c r="N73" s="179"/>
      <c r="O73" s="211"/>
    </row>
    <row r="74" spans="2:15" ht="14.25">
      <c r="B74" s="210"/>
      <c r="C74" s="378" t="s">
        <v>55</v>
      </c>
      <c r="D74" s="378"/>
      <c r="E74" s="365" t="s">
        <v>88</v>
      </c>
      <c r="F74" s="345"/>
      <c r="G74" s="345"/>
      <c r="H74" s="345"/>
      <c r="I74" s="345"/>
      <c r="J74" s="345"/>
      <c r="K74" s="345"/>
      <c r="L74" s="345"/>
      <c r="M74" s="345"/>
      <c r="N74" s="179"/>
      <c r="O74" s="211"/>
    </row>
    <row r="75" spans="2:15" ht="14.25" customHeight="1">
      <c r="B75" s="210"/>
      <c r="C75" s="377" t="s">
        <v>56</v>
      </c>
      <c r="D75" s="377"/>
      <c r="E75" s="365" t="s">
        <v>89</v>
      </c>
      <c r="F75" s="365"/>
      <c r="G75" s="365"/>
      <c r="H75" s="365"/>
      <c r="I75" s="365"/>
      <c r="J75" s="365"/>
      <c r="K75" s="365"/>
      <c r="L75" s="365"/>
      <c r="M75" s="365"/>
      <c r="N75" s="181"/>
      <c r="O75" s="211"/>
    </row>
    <row r="76" spans="2:15" ht="14.25">
      <c r="B76" s="210"/>
      <c r="C76" s="378" t="s">
        <v>57</v>
      </c>
      <c r="D76" s="378"/>
      <c r="E76" s="365"/>
      <c r="F76" s="345"/>
      <c r="G76" s="345"/>
      <c r="H76" s="345"/>
      <c r="I76" s="345"/>
      <c r="J76" s="345"/>
      <c r="K76" s="345"/>
      <c r="L76" s="345"/>
      <c r="M76" s="345"/>
      <c r="N76" s="179"/>
      <c r="O76" s="211"/>
    </row>
    <row r="77" spans="2:15" ht="15" customHeight="1">
      <c r="B77" s="210"/>
      <c r="C77" s="379" t="s">
        <v>26</v>
      </c>
      <c r="D77" s="379"/>
      <c r="E77" s="365" t="s">
        <v>90</v>
      </c>
      <c r="F77" s="345"/>
      <c r="G77" s="345"/>
      <c r="H77" s="345"/>
      <c r="I77" s="345"/>
      <c r="J77" s="345"/>
      <c r="K77" s="345"/>
      <c r="L77" s="345"/>
      <c r="M77" s="34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173</v>
      </c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51" t="s">
        <v>40</v>
      </c>
      <c r="D81" s="351"/>
      <c r="E81" s="352" t="s">
        <v>22</v>
      </c>
      <c r="F81" s="352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" thickBot="1">
      <c r="B82" s="210"/>
      <c r="C82" s="273" t="s">
        <v>21</v>
      </c>
      <c r="D82" s="274"/>
      <c r="E82" s="335" t="s">
        <v>178</v>
      </c>
      <c r="F82" s="154"/>
      <c r="G82" s="155">
        <v>82000</v>
      </c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2" t="s">
        <v>55</v>
      </c>
      <c r="D85" s="363"/>
      <c r="E85" s="153" t="s">
        <v>176</v>
      </c>
      <c r="F85" s="154"/>
      <c r="G85" s="155">
        <v>343000</v>
      </c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6" t="s">
        <v>56</v>
      </c>
      <c r="D86" s="367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2" t="s">
        <v>57</v>
      </c>
      <c r="D87" s="363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8" t="s">
        <v>26</v>
      </c>
      <c r="D88" s="369"/>
      <c r="E88" s="153" t="s">
        <v>177</v>
      </c>
      <c r="F88" s="154"/>
      <c r="G88" s="155">
        <v>53792135</v>
      </c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51" t="s">
        <v>40</v>
      </c>
      <c r="D92" s="351"/>
      <c r="E92" s="352" t="s">
        <v>22</v>
      </c>
      <c r="F92" s="352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2" t="s">
        <v>55</v>
      </c>
      <c r="D96" s="363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6" t="s">
        <v>56</v>
      </c>
      <c r="D97" s="367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2" t="s">
        <v>57</v>
      </c>
      <c r="D98" s="363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8" t="s">
        <v>26</v>
      </c>
      <c r="D99" s="369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51" t="s">
        <v>40</v>
      </c>
      <c r="D103" s="351"/>
      <c r="E103" s="352" t="s">
        <v>22</v>
      </c>
      <c r="F103" s="352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62" t="s">
        <v>55</v>
      </c>
      <c r="D107" s="363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66" t="s">
        <v>56</v>
      </c>
      <c r="D108" s="367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62" t="s">
        <v>57</v>
      </c>
      <c r="D109" s="363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68" t="s">
        <v>26</v>
      </c>
      <c r="D110" s="369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51" t="s">
        <v>40</v>
      </c>
      <c r="D114" s="351"/>
      <c r="E114" s="352" t="s">
        <v>22</v>
      </c>
      <c r="F114" s="352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53" t="s">
        <v>55</v>
      </c>
      <c r="D118" s="354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55" t="s">
        <v>56</v>
      </c>
      <c r="D119" s="356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3" t="s">
        <v>57</v>
      </c>
      <c r="D120" s="354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7" t="s">
        <v>26</v>
      </c>
      <c r="D121" s="358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51" t="s">
        <v>40</v>
      </c>
      <c r="D125" s="351"/>
      <c r="E125" s="352" t="s">
        <v>22</v>
      </c>
      <c r="F125" s="352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53" t="s">
        <v>55</v>
      </c>
      <c r="D129" s="354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55" t="s">
        <v>56</v>
      </c>
      <c r="D130" s="356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3" t="s">
        <v>57</v>
      </c>
      <c r="D131" s="354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7" t="s">
        <v>26</v>
      </c>
      <c r="D132" s="358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51" t="s">
        <v>40</v>
      </c>
      <c r="D136" s="351"/>
      <c r="E136" s="352" t="s">
        <v>22</v>
      </c>
      <c r="F136" s="352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53" t="s">
        <v>55</v>
      </c>
      <c r="D140" s="354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55" t="s">
        <v>56</v>
      </c>
      <c r="D141" s="356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3" t="s">
        <v>57</v>
      </c>
      <c r="D142" s="354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7" t="s">
        <v>26</v>
      </c>
      <c r="D143" s="358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5" t="s">
        <v>100</v>
      </c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  <c r="N148" s="179"/>
      <c r="O148" s="224"/>
      <c r="P148" s="225"/>
      <c r="Q148" s="225"/>
    </row>
    <row r="149" spans="2:17" ht="12.75" customHeight="1">
      <c r="B149" s="210"/>
      <c r="C149" s="345" t="s">
        <v>132</v>
      </c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9" t="s">
        <v>18</v>
      </c>
      <c r="D155" s="359" t="s">
        <v>39</v>
      </c>
      <c r="E155" s="349" t="s">
        <v>23</v>
      </c>
      <c r="F155" s="349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2"/>
      <c r="D156" s="352"/>
      <c r="E156" s="350"/>
      <c r="F156" s="350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 t="s">
        <v>173</v>
      </c>
      <c r="D157" s="160" t="s">
        <v>174</v>
      </c>
      <c r="E157" s="153" t="s">
        <v>184</v>
      </c>
      <c r="F157" s="154"/>
      <c r="G157" s="337">
        <f>SUM(G82:G88)</f>
        <v>54217135</v>
      </c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43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9" t="s">
        <v>149</v>
      </c>
      <c r="G171" s="340"/>
      <c r="H171" s="340"/>
      <c r="I171" s="340"/>
      <c r="J171" s="340"/>
      <c r="K171" s="340"/>
      <c r="L171" s="340"/>
      <c r="M171" s="340"/>
      <c r="N171" s="341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5" t="s">
        <v>155</v>
      </c>
      <c r="D173" s="345"/>
      <c r="E173" s="345"/>
      <c r="F173" s="345"/>
      <c r="G173" s="345"/>
      <c r="H173" s="345"/>
      <c r="I173" s="345"/>
      <c r="J173" s="345"/>
      <c r="K173" s="345"/>
      <c r="L173" s="345"/>
      <c r="M173" s="345"/>
      <c r="N173" s="179"/>
      <c r="O173" s="224"/>
    </row>
    <row r="174" spans="2:15" ht="34.5" customHeight="1" thickBot="1">
      <c r="B174" s="210"/>
      <c r="C174" s="342" t="s">
        <v>123</v>
      </c>
      <c r="D174" s="343"/>
      <c r="E174" s="343"/>
      <c r="F174" s="343"/>
      <c r="G174" s="343"/>
      <c r="H174" s="343"/>
      <c r="I174" s="343"/>
      <c r="J174" s="343"/>
      <c r="K174" s="343"/>
      <c r="L174" s="343"/>
      <c r="M174" s="343"/>
      <c r="N174" s="344"/>
      <c r="O174" s="224"/>
    </row>
    <row r="175" spans="2:15" ht="34.5" customHeight="1" thickBot="1">
      <c r="B175" s="210"/>
      <c r="C175" s="346" t="s">
        <v>123</v>
      </c>
      <c r="D175" s="347"/>
      <c r="E175" s="347"/>
      <c r="F175" s="347"/>
      <c r="G175" s="347"/>
      <c r="H175" s="347"/>
      <c r="I175" s="347"/>
      <c r="J175" s="347"/>
      <c r="K175" s="347"/>
      <c r="L175" s="347"/>
      <c r="M175" s="347"/>
      <c r="N175" s="348"/>
      <c r="O175" s="224"/>
    </row>
    <row r="176" spans="2:15" ht="34.5" customHeight="1" thickBot="1">
      <c r="B176" s="210"/>
      <c r="C176" s="346" t="s">
        <v>123</v>
      </c>
      <c r="D176" s="347"/>
      <c r="E176" s="347"/>
      <c r="F176" s="347"/>
      <c r="G176" s="347"/>
      <c r="H176" s="347"/>
      <c r="I176" s="347"/>
      <c r="J176" s="347"/>
      <c r="K176" s="347"/>
      <c r="L176" s="347"/>
      <c r="M176" s="347"/>
      <c r="N176" s="348"/>
      <c r="O176" s="224"/>
    </row>
    <row r="177" spans="2:15" ht="34.5" customHeight="1" thickBot="1">
      <c r="B177" s="210"/>
      <c r="C177" s="346" t="s">
        <v>123</v>
      </c>
      <c r="D177" s="347"/>
      <c r="E177" s="347"/>
      <c r="F177" s="347"/>
      <c r="G177" s="347"/>
      <c r="H177" s="347"/>
      <c r="I177" s="347"/>
      <c r="J177" s="347"/>
      <c r="K177" s="347"/>
      <c r="L177" s="347"/>
      <c r="M177" s="347"/>
      <c r="N177" s="348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5" t="s">
        <v>156</v>
      </c>
      <c r="D179" s="345"/>
      <c r="E179" s="345"/>
      <c r="F179" s="345"/>
      <c r="G179" s="345"/>
      <c r="H179" s="345"/>
      <c r="I179" s="345"/>
      <c r="J179" s="345"/>
      <c r="K179" s="345"/>
      <c r="L179" s="345"/>
      <c r="M179" s="345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 xml:space="preserve">The new revenue does not include grant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The new revenue has not been received.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>The new revenue will be received by …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38"/>
      <c r="D202" s="338"/>
      <c r="E202" s="338"/>
      <c r="F202" s="338"/>
      <c r="G202" s="338"/>
      <c r="H202" s="338"/>
      <c r="I202" s="338"/>
      <c r="J202" s="338"/>
      <c r="K202" s="338"/>
      <c r="L202" s="338"/>
      <c r="M202" s="338"/>
      <c r="N202" s="338"/>
      <c r="O202" s="338"/>
      <c r="P202" s="338"/>
      <c r="Q202" s="338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1137766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 t="str">
        <f>H29</f>
        <v>1046358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workbookViewId="0" topLeftCell="A1">
      <selection activeCell="U112" sqref="U11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9" t="s">
        <v>49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5" t="s">
        <v>31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1"/>
    </row>
    <row r="4" spans="1:20" ht="3" customHeight="1" thickBot="1" thickTop="1">
      <c r="A4" s="446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1"/>
    </row>
    <row r="5" spans="1:19" ht="13.5">
      <c r="A5" s="456" t="s">
        <v>7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5"/>
    </row>
    <row r="6" spans="1:20" ht="13.5">
      <c r="A6" s="452" t="s">
        <v>157</v>
      </c>
      <c r="B6" s="453"/>
      <c r="C6" s="451" t="str">
        <f>IF('2a.  Simple Form Data Entry'!G11="","   ",'2a.  Simple Form Data Entry'!G11)</f>
        <v xml:space="preserve">   </v>
      </c>
      <c r="D6" s="451"/>
      <c r="E6" s="451"/>
      <c r="F6" s="451"/>
      <c r="G6" s="451"/>
      <c r="H6" s="451"/>
      <c r="I6" s="451"/>
      <c r="J6" s="451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57" t="s">
        <v>158</v>
      </c>
      <c r="B7" s="448"/>
      <c r="C7" s="438" t="str">
        <f>IF('2a.  Simple Form Data Entry'!G12="","   ",'2a.  Simple Form Data Entry'!G12)</f>
        <v>DES Facilities Management</v>
      </c>
      <c r="D7" s="438"/>
      <c r="E7" s="438"/>
      <c r="F7" s="438"/>
      <c r="G7" s="438"/>
      <c r="H7" s="438"/>
      <c r="I7" s="438"/>
      <c r="J7" s="438"/>
      <c r="L7" s="102" t="s">
        <v>27</v>
      </c>
      <c r="M7" s="102"/>
      <c r="P7" s="73"/>
      <c r="Q7" s="73"/>
      <c r="R7" s="320">
        <f>'2a.  Simple Form Data Entry'!G18</f>
        <v>0</v>
      </c>
      <c r="S7" s="54"/>
      <c r="T7" s="11"/>
    </row>
    <row r="8" spans="1:24" ht="13.5" customHeight="1">
      <c r="A8" s="449" t="s">
        <v>170</v>
      </c>
      <c r="B8" s="450"/>
      <c r="C8" s="292" t="str">
        <f>IF('2a.  Simple Form Data Entry'!G15="","   ",'2a.  Simple Form Data Entry'!G15)</f>
        <v>Carolyn Mock / Steve Rizika</v>
      </c>
      <c r="E8" s="292"/>
      <c r="F8" s="450" t="s">
        <v>8</v>
      </c>
      <c r="G8" s="450"/>
      <c r="H8" s="329" t="str">
        <f>IF('2a.  Simple Form Data Entry'!G15=""," ",'2a.  Simple Form Data Entry'!G16)</f>
        <v>12/3/19</v>
      </c>
      <c r="I8" s="292"/>
      <c r="J8" s="292"/>
      <c r="L8" s="448" t="s">
        <v>10</v>
      </c>
      <c r="M8" s="448"/>
      <c r="N8" s="448"/>
      <c r="O8" s="448"/>
      <c r="P8" s="74"/>
      <c r="Q8" s="74"/>
      <c r="R8" s="292" t="str">
        <f>IF('2a.  Simple Form Data Entry'!G13="","   ",'2a.  Simple Form Data Entry'!G13)</f>
        <v>Acquisition</v>
      </c>
      <c r="S8" s="328"/>
      <c r="T8" s="292"/>
      <c r="U8" s="292"/>
      <c r="V8" s="292"/>
      <c r="W8" s="292"/>
      <c r="X8" s="292"/>
    </row>
    <row r="9" spans="1:24" ht="13.5" customHeight="1">
      <c r="A9" s="449" t="s">
        <v>159</v>
      </c>
      <c r="B9" s="450"/>
      <c r="C9" s="295"/>
      <c r="D9" s="292"/>
      <c r="E9" s="292"/>
      <c r="F9" s="450" t="s">
        <v>13</v>
      </c>
      <c r="G9" s="450"/>
      <c r="H9" s="292"/>
      <c r="I9" s="292"/>
      <c r="J9" s="292"/>
      <c r="L9" s="448" t="s">
        <v>9</v>
      </c>
      <c r="M9" s="448"/>
      <c r="N9" s="448"/>
      <c r="O9" s="448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391" t="str">
        <f>IF('2a.  Simple Form Data Entry'!G10=""," ",'2a.  Simple Form Data Entry'!G10)</f>
        <v>Purchase of Forge Property</v>
      </c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2"/>
      <c r="T10" s="11"/>
    </row>
    <row r="11" spans="1:20" ht="13.5" thickBot="1">
      <c r="A11" s="332"/>
      <c r="B11" s="33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5" t="s">
        <v>14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41" t="s">
        <v>32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45" t="s">
        <v>145</v>
      </c>
      <c r="B17" s="445"/>
      <c r="C17" s="445"/>
      <c r="D17" s="445"/>
      <c r="E17" s="442" t="str">
        <f>IF('2a.  Simple Form Data Entry'!G39="N","NA",'2a.  Simple Form Data Entry'!G40)</f>
        <v>NA</v>
      </c>
      <c r="F17" s="443"/>
      <c r="G17" s="444"/>
      <c r="H17" s="420" t="s">
        <v>153</v>
      </c>
      <c r="I17" s="421"/>
      <c r="J17" s="421"/>
      <c r="K17" s="421"/>
      <c r="L17" s="421"/>
      <c r="M17" s="421"/>
      <c r="N17" s="310"/>
      <c r="O17" s="396" t="str">
        <f>IF('2a.  Simple Form Data Entry'!G39="N","NA",'2a.  Simple Form Data Entry'!G41)</f>
        <v>NA</v>
      </c>
      <c r="P17" s="397"/>
      <c r="Q17" s="397"/>
      <c r="R17" s="397"/>
      <c r="S17" s="398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41" t="s">
        <v>33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2019</v>
      </c>
      <c r="J24" s="95">
        <f>'2a.  Simple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Building Repair &amp; Replacement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A30010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DES</v>
      </c>
      <c r="F25" s="177">
        <v>3951</v>
      </c>
      <c r="G25" s="90" t="str">
        <f>IF(A25="","   ",'2a.  Simple Form Data Entry'!D58)</f>
        <v>1137766</v>
      </c>
      <c r="H25" s="196" t="s">
        <v>160</v>
      </c>
      <c r="I25" s="80">
        <f>'2a.  Simple Form Data Entry'!N58</f>
        <v>0</v>
      </c>
      <c r="J25" s="80">
        <f>'2a.  Simple Form Data Entry'!G58</f>
        <v>53792135</v>
      </c>
      <c r="K25" s="80">
        <f>'2a.  Simple Form Data Entry'!H58</f>
        <v>0</v>
      </c>
      <c r="L25" s="80">
        <v>53792134.57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Real Estate Services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DES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>1046358</v>
      </c>
      <c r="H26" s="76" t="str">
        <f>IF('2a.  Simple Form Data Entry'!E59="","   ",'2a.  Simple Form Data Entry'!E59)</f>
        <v>FMD Acquisition Services</v>
      </c>
      <c r="I26" s="80">
        <f>'2a.  Simple Form Data Entry'!N59</f>
        <v>0</v>
      </c>
      <c r="J26" s="77">
        <f>'2a.  Simple Form Data Entry'!G59</f>
        <v>425000</v>
      </c>
      <c r="K26" s="77">
        <f>'2a.  Simple Form Data Entry'!H59</f>
        <v>0</v>
      </c>
      <c r="L26" s="80">
        <f aca="true" t="shared" si="2" ref="L26:L31">J26+K26</f>
        <v>425000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54217135</v>
      </c>
      <c r="K31" s="56">
        <f t="shared" si="3"/>
        <v>0</v>
      </c>
      <c r="L31" s="56">
        <f t="shared" si="2"/>
        <v>54217135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2019</v>
      </c>
      <c r="J34" s="95">
        <f>'2a.  Simple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3.5">
      <c r="A35" s="407" t="str">
        <f>IF('2a.  Simple Form Data Entry'!E80="","   ",'2a.  Simple Form Data Entry'!E80)</f>
        <v>Building Repair &amp; Replacement</v>
      </c>
      <c r="B35" s="408"/>
      <c r="C35" s="409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A30010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DES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3951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FMD Labor</v>
      </c>
      <c r="I36" s="80">
        <f>'2a.  Simple Form Data Entry'!N82</f>
        <v>0</v>
      </c>
      <c r="J36" s="80">
        <f>'2a.  Simple Form Data Entry'!G82</f>
        <v>82000</v>
      </c>
      <c r="K36" s="80">
        <f>'2a.  Simple Form Data Entry'!H82</f>
        <v>0</v>
      </c>
      <c r="L36" s="80">
        <f>J36+K36</f>
        <v>82000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9" t="s">
        <v>55</v>
      </c>
      <c r="C39" s="400"/>
      <c r="D39" s="45"/>
      <c r="E39" s="45"/>
      <c r="F39" s="45"/>
      <c r="G39" s="45"/>
      <c r="H39" s="200" t="str">
        <f>IF('2a.  Simple Form Data Entry'!E85="","  ",'2a.  Simple Form Data Entry'!E85)</f>
        <v>Legal Services, Environmental Study, Survey</v>
      </c>
      <c r="I39" s="80">
        <f>'2a.  Simple Form Data Entry'!N85</f>
        <v>0</v>
      </c>
      <c r="J39" s="80">
        <f>'2a.  Simple Form Data Entry'!G85</f>
        <v>343000</v>
      </c>
      <c r="K39" s="80">
        <f>'2a.  Simple Form Data Entry'!H85</f>
        <v>0</v>
      </c>
      <c r="L39" s="80">
        <f t="shared" si="7"/>
        <v>343000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401" t="s">
        <v>56</v>
      </c>
      <c r="C40" s="402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9" t="s">
        <v>57</v>
      </c>
      <c r="C41" s="400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13" t="s">
        <v>26</v>
      </c>
      <c r="C42" s="414"/>
      <c r="D42" s="45"/>
      <c r="E42" s="45"/>
      <c r="F42" s="45"/>
      <c r="G42" s="45"/>
      <c r="H42" s="200" t="str">
        <f>IF('2a.  Simple Form Data Entry'!E88="","  ",'2a.  Simple Form Data Entry'!E88)</f>
        <v>Purchase Price of Property</v>
      </c>
      <c r="I42" s="80">
        <f>'2a.  Simple Form Data Entry'!N88</f>
        <v>0</v>
      </c>
      <c r="J42" s="80">
        <f>'2a.  Simple Form Data Entry'!G88</f>
        <v>53792135</v>
      </c>
      <c r="K42" s="80">
        <f>'2a.  Simple Form Data Entry'!H88</f>
        <v>0</v>
      </c>
      <c r="L42" s="80">
        <f t="shared" si="7"/>
        <v>53792135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54217135</v>
      </c>
      <c r="K43" s="63">
        <f t="shared" si="8"/>
        <v>0</v>
      </c>
      <c r="L43" s="63">
        <f t="shared" si="7"/>
        <v>54217135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10" t="str">
        <f>IF('2a.  Simple Form Data Entry'!E91="","   ",'2a.  Simple Form Data Entry'!E91)</f>
        <v xml:space="preserve">   </v>
      </c>
      <c r="B45" s="411"/>
      <c r="C45" s="412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/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/>
      <c r="M46" s="81">
        <f>'2a.  Simple Form Data Entry'!I93</f>
        <v>0</v>
      </c>
      <c r="N46" s="81">
        <f>'2a.  Simple Form Data Entry'!J93</f>
        <v>0</v>
      </c>
      <c r="O46" s="80">
        <f aca="true" t="shared" si="10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1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aca="true" t="shared" si="12" ref="L47:L95">J47+K47</f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0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1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2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0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1"/>
        <v>0</v>
      </c>
      <c r="S48" s="83">
        <f>'2a.  Simple Form Data Entry'!M95</f>
        <v>0</v>
      </c>
      <c r="T48" s="12"/>
    </row>
    <row r="49" spans="1:20" ht="13.5" customHeight="1">
      <c r="A49" s="19"/>
      <c r="B49" s="399" t="s">
        <v>55</v>
      </c>
      <c r="C49" s="400"/>
      <c r="D49" s="45"/>
      <c r="E49" s="45"/>
      <c r="F49" s="45"/>
      <c r="G49" s="45"/>
      <c r="H49" s="200"/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2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0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1"/>
        <v>0</v>
      </c>
      <c r="S49" s="83">
        <f>'2a.  Simple Form Data Entry'!M96</f>
        <v>0</v>
      </c>
      <c r="T49" s="12"/>
    </row>
    <row r="50" spans="1:20" ht="13.5" customHeight="1">
      <c r="A50" s="19"/>
      <c r="B50" s="401" t="s">
        <v>56</v>
      </c>
      <c r="C50" s="402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2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0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1"/>
        <v>0</v>
      </c>
      <c r="S50" s="83">
        <f>'2a.  Simple Form Data Entry'!M97</f>
        <v>0</v>
      </c>
      <c r="T50" s="12"/>
    </row>
    <row r="51" spans="1:20" ht="13.5" customHeight="1">
      <c r="A51" s="19"/>
      <c r="B51" s="399" t="s">
        <v>57</v>
      </c>
      <c r="C51" s="400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2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0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1"/>
        <v>0</v>
      </c>
      <c r="S51" s="83">
        <f>'2a.  Simple Form Data Entry'!M98</f>
        <v>0</v>
      </c>
      <c r="T51" s="12"/>
    </row>
    <row r="52" spans="1:20" ht="13.5" customHeight="1">
      <c r="A52" s="19"/>
      <c r="B52" s="413" t="s">
        <v>26</v>
      </c>
      <c r="C52" s="414"/>
      <c r="D52" s="45"/>
      <c r="E52" s="45"/>
      <c r="F52" s="45"/>
      <c r="G52" s="45"/>
      <c r="H52" s="200"/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2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0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1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2"/>
        <v>0</v>
      </c>
      <c r="M53" s="63">
        <f t="shared" si="13"/>
        <v>0</v>
      </c>
      <c r="N53" s="63">
        <f t="shared" si="13"/>
        <v>0</v>
      </c>
      <c r="O53" s="63">
        <f t="shared" si="10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1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2"/>
        <v>0</v>
      </c>
      <c r="M54" s="61"/>
      <c r="N54" s="60"/>
      <c r="O54" s="80">
        <f t="shared" si="10"/>
        <v>0</v>
      </c>
      <c r="P54" s="60"/>
      <c r="Q54" s="60"/>
      <c r="R54" s="80">
        <f t="shared" si="11"/>
        <v>0</v>
      </c>
      <c r="S54" s="62"/>
      <c r="T54" s="12"/>
    </row>
    <row r="55" spans="1:20" ht="13.5" hidden="1">
      <c r="A55" s="410" t="str">
        <f>IF('2a.  Simple Form Data Entry'!E102="","   ",'2a.  Simple Form Data Entry'!E102)</f>
        <v xml:space="preserve">   </v>
      </c>
      <c r="B55" s="411"/>
      <c r="C55" s="412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2"/>
        <v>0</v>
      </c>
      <c r="M55" s="38"/>
      <c r="N55" s="38"/>
      <c r="O55" s="80">
        <f t="shared" si="10"/>
        <v>0</v>
      </c>
      <c r="P55" s="38"/>
      <c r="Q55" s="38"/>
      <c r="R55" s="80">
        <f t="shared" si="11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2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0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1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2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0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1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2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0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1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9" t="s">
        <v>55</v>
      </c>
      <c r="C59" s="400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2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0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1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401" t="s">
        <v>56</v>
      </c>
      <c r="C60" s="402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2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0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1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9" t="s">
        <v>57</v>
      </c>
      <c r="C61" s="400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2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0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1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13" t="s">
        <v>26</v>
      </c>
      <c r="C62" s="414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2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0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1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2"/>
        <v>0</v>
      </c>
      <c r="M63" s="63">
        <f t="shared" si="15"/>
        <v>0</v>
      </c>
      <c r="N63" s="63">
        <f t="shared" si="15"/>
        <v>0</v>
      </c>
      <c r="O63" s="80">
        <f t="shared" si="10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1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2"/>
        <v>0</v>
      </c>
      <c r="M64" s="61"/>
      <c r="N64" s="60"/>
      <c r="O64" s="80">
        <f t="shared" si="10"/>
        <v>0</v>
      </c>
      <c r="P64" s="60"/>
      <c r="Q64" s="60"/>
      <c r="R64" s="80">
        <f t="shared" si="11"/>
        <v>0</v>
      </c>
      <c r="S64" s="62"/>
      <c r="T64" s="12"/>
    </row>
    <row r="65" spans="1:20" ht="13.5" hidden="1">
      <c r="A65" s="410" t="str">
        <f>IF('2a.  Simple Form Data Entry'!E113="","   ",'2a.  Simple Form Data Entry'!E113)</f>
        <v xml:space="preserve">   </v>
      </c>
      <c r="B65" s="411"/>
      <c r="C65" s="412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2"/>
        <v>0</v>
      </c>
      <c r="M65" s="38"/>
      <c r="N65" s="38"/>
      <c r="O65" s="80">
        <f t="shared" si="10"/>
        <v>0</v>
      </c>
      <c r="P65" s="38"/>
      <c r="Q65" s="38"/>
      <c r="R65" s="80">
        <f t="shared" si="11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2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0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1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2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0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1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2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0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1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9" t="s">
        <v>55</v>
      </c>
      <c r="C69" s="400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2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0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1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401" t="s">
        <v>56</v>
      </c>
      <c r="C70" s="402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2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0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1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9" t="s">
        <v>57</v>
      </c>
      <c r="C71" s="400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2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0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1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13" t="s">
        <v>26</v>
      </c>
      <c r="C72" s="414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2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0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1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2"/>
        <v>0</v>
      </c>
      <c r="M73" s="63">
        <f t="shared" si="17"/>
        <v>0</v>
      </c>
      <c r="N73" s="63">
        <f t="shared" si="17"/>
        <v>0</v>
      </c>
      <c r="O73" s="80">
        <f t="shared" si="10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1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2"/>
        <v>0</v>
      </c>
      <c r="M74" s="61"/>
      <c r="N74" s="60"/>
      <c r="O74" s="80">
        <f t="shared" si="10"/>
        <v>0</v>
      </c>
      <c r="P74" s="60"/>
      <c r="Q74" s="60"/>
      <c r="R74" s="80">
        <f t="shared" si="11"/>
        <v>0</v>
      </c>
      <c r="S74" s="62"/>
      <c r="T74" s="12"/>
    </row>
    <row r="75" spans="1:20" ht="13.5" hidden="1">
      <c r="A75" s="410" t="str">
        <f>IF('2a.  Simple Form Data Entry'!E124="","   ",'2a.  Simple Form Data Entry'!E124)</f>
        <v xml:space="preserve">   </v>
      </c>
      <c r="B75" s="411"/>
      <c r="C75" s="412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2"/>
        <v>0</v>
      </c>
      <c r="M75" s="38"/>
      <c r="N75" s="38"/>
      <c r="O75" s="80">
        <f t="shared" si="10"/>
        <v>0</v>
      </c>
      <c r="P75" s="38"/>
      <c r="Q75" s="38"/>
      <c r="R75" s="80">
        <f t="shared" si="11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2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0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1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2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0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1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2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0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1"/>
        <v>0</v>
      </c>
      <c r="S78" s="104">
        <f>'2a.  Simple Form Data Entry'!M128</f>
        <v>0</v>
      </c>
      <c r="T78" s="12"/>
    </row>
    <row r="79" spans="1:20" ht="13.5" hidden="1">
      <c r="A79" s="19"/>
      <c r="B79" s="399" t="s">
        <v>55</v>
      </c>
      <c r="C79" s="400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2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0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1"/>
        <v>0</v>
      </c>
      <c r="S79" s="104">
        <f>'2a.  Simple Form Data Entry'!M129</f>
        <v>0</v>
      </c>
      <c r="T79" s="12"/>
    </row>
    <row r="80" spans="1:20" ht="13.5" hidden="1">
      <c r="A80" s="19"/>
      <c r="B80" s="401" t="s">
        <v>56</v>
      </c>
      <c r="C80" s="402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2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0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1"/>
        <v>0</v>
      </c>
      <c r="S80" s="104">
        <f>'2a.  Simple Form Data Entry'!M130</f>
        <v>0</v>
      </c>
      <c r="T80" s="12"/>
    </row>
    <row r="81" spans="1:20" ht="13.5" hidden="1">
      <c r="A81" s="19"/>
      <c r="B81" s="399" t="s">
        <v>57</v>
      </c>
      <c r="C81" s="400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2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0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1"/>
        <v>0</v>
      </c>
      <c r="S81" s="104">
        <f>'2a.  Simple Form Data Entry'!M131</f>
        <v>0</v>
      </c>
      <c r="T81" s="12"/>
    </row>
    <row r="82" spans="1:20" ht="13.5" hidden="1">
      <c r="A82" s="19"/>
      <c r="B82" s="413" t="s">
        <v>26</v>
      </c>
      <c r="C82" s="414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2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0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1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2"/>
        <v>0</v>
      </c>
      <c r="M83" s="63">
        <f t="shared" si="19"/>
        <v>0</v>
      </c>
      <c r="N83" s="63">
        <f t="shared" si="19"/>
        <v>0</v>
      </c>
      <c r="O83" s="80">
        <f t="shared" si="10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1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2"/>
        <v>0</v>
      </c>
      <c r="M84" s="61"/>
      <c r="N84" s="60"/>
      <c r="O84" s="80">
        <f t="shared" si="10"/>
        <v>0</v>
      </c>
      <c r="P84" s="60"/>
      <c r="Q84" s="60"/>
      <c r="R84" s="80">
        <f t="shared" si="11"/>
        <v>0</v>
      </c>
      <c r="S84" s="62"/>
      <c r="T84" s="12"/>
    </row>
    <row r="85" spans="1:20" ht="13.5" hidden="1">
      <c r="A85" s="410" t="str">
        <f>IF('2a.  Simple Form Data Entry'!E135="","   ",'2a.  Simple Form Data Entry'!E135)</f>
        <v xml:space="preserve">   </v>
      </c>
      <c r="B85" s="411"/>
      <c r="C85" s="412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2"/>
        <v>0</v>
      </c>
      <c r="M85" s="38"/>
      <c r="N85" s="38"/>
      <c r="O85" s="80">
        <f t="shared" si="10"/>
        <v>0</v>
      </c>
      <c r="P85" s="38"/>
      <c r="Q85" s="38"/>
      <c r="R85" s="80">
        <f t="shared" si="11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2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0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1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2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0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1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2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0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1"/>
        <v>0</v>
      </c>
      <c r="S88" s="104">
        <f>'2a.  Simple Form Data Entry'!M139</f>
        <v>0</v>
      </c>
      <c r="T88" s="12"/>
    </row>
    <row r="89" spans="1:20" ht="13.5" hidden="1">
      <c r="A89" s="19"/>
      <c r="B89" s="399" t="s">
        <v>55</v>
      </c>
      <c r="C89" s="400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2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0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1"/>
        <v>0</v>
      </c>
      <c r="S89" s="104">
        <f>'2a.  Simple Form Data Entry'!M140</f>
        <v>0</v>
      </c>
      <c r="T89" s="12"/>
    </row>
    <row r="90" spans="1:20" ht="13.5" hidden="1">
      <c r="A90" s="19"/>
      <c r="B90" s="401" t="s">
        <v>56</v>
      </c>
      <c r="C90" s="402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2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0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1"/>
        <v>0</v>
      </c>
      <c r="S90" s="104">
        <f>'2a.  Simple Form Data Entry'!M141</f>
        <v>0</v>
      </c>
      <c r="T90" s="12"/>
    </row>
    <row r="91" spans="1:20" ht="13.5" hidden="1">
      <c r="A91" s="19"/>
      <c r="B91" s="399" t="s">
        <v>57</v>
      </c>
      <c r="C91" s="400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2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0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1"/>
        <v>0</v>
      </c>
      <c r="S91" s="104">
        <f>'2a.  Simple Form Data Entry'!M142</f>
        <v>0</v>
      </c>
      <c r="T91" s="12"/>
    </row>
    <row r="92" spans="1:20" ht="13.5" hidden="1">
      <c r="A92" s="19"/>
      <c r="B92" s="413" t="s">
        <v>26</v>
      </c>
      <c r="C92" s="414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2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0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1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2"/>
        <v>0</v>
      </c>
      <c r="M93" s="63">
        <f t="shared" si="21"/>
        <v>0</v>
      </c>
      <c r="N93" s="63">
        <f t="shared" si="21"/>
        <v>0</v>
      </c>
      <c r="O93" s="80">
        <f t="shared" si="10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1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2"/>
        <v>0</v>
      </c>
      <c r="M94" s="35"/>
      <c r="N94" s="34"/>
      <c r="O94" s="80">
        <f t="shared" si="10"/>
        <v>0</v>
      </c>
      <c r="P94" s="34"/>
      <c r="Q94" s="34"/>
      <c r="R94" s="80">
        <f t="shared" si="11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54217135</v>
      </c>
      <c r="K95" s="56">
        <f t="shared" si="23"/>
        <v>0</v>
      </c>
      <c r="L95" s="56">
        <f t="shared" si="12"/>
        <v>54217135</v>
      </c>
      <c r="M95" s="56">
        <f t="shared" si="23"/>
        <v>0</v>
      </c>
      <c r="N95" s="56">
        <f t="shared" si="23"/>
        <v>0</v>
      </c>
      <c r="O95" s="56">
        <f t="shared" si="10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1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40" t="s">
        <v>15</v>
      </c>
      <c r="B97" s="440"/>
      <c r="C97" s="440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8" t="s">
        <v>18</v>
      </c>
      <c r="B101" s="459"/>
      <c r="C101" s="460"/>
      <c r="D101" s="424" t="s">
        <v>19</v>
      </c>
      <c r="E101" s="424" t="s">
        <v>5</v>
      </c>
      <c r="F101" s="415" t="s">
        <v>104</v>
      </c>
      <c r="G101" s="424" t="s">
        <v>11</v>
      </c>
      <c r="H101" s="435" t="s">
        <v>23</v>
      </c>
      <c r="I101" s="315"/>
      <c r="J101" s="190">
        <f>'2a.  Simple Form Data Entry'!G19</f>
        <v>2019</v>
      </c>
      <c r="K101" s="286">
        <f>'2a.  Simple Form Data Entry'!H155</f>
        <v>2020</v>
      </c>
      <c r="L101" s="417" t="str">
        <f>CONCATENATE(L24," Appropriation Change")</f>
        <v>2019 / 2020 Appropriation Change</v>
      </c>
      <c r="P101" s="42"/>
      <c r="Q101" s="314"/>
      <c r="R101" s="428" t="s">
        <v>137</v>
      </c>
      <c r="S101" s="429"/>
      <c r="T101" s="42"/>
    </row>
    <row r="102" spans="1:20" ht="27.75" customHeight="1" thickBot="1">
      <c r="A102" s="461"/>
      <c r="B102" s="462"/>
      <c r="C102" s="463"/>
      <c r="D102" s="425"/>
      <c r="E102" s="425"/>
      <c r="F102" s="416"/>
      <c r="G102" s="425"/>
      <c r="H102" s="436"/>
      <c r="I102" s="316"/>
      <c r="J102" s="191" t="s">
        <v>24</v>
      </c>
      <c r="K102" s="287" t="str">
        <f>'2a.  Simple Form Data Entry'!H156</f>
        <v>Allocation Change</v>
      </c>
      <c r="L102" s="418"/>
      <c r="P102" s="42"/>
      <c r="Q102" s="314"/>
      <c r="R102" s="430"/>
      <c r="S102" s="431"/>
      <c r="T102" s="42"/>
    </row>
    <row r="103" spans="1:20" ht="13.5">
      <c r="A103" s="99" t="str">
        <f>IF('2a.  Simple Form Data Entry'!C157="","   ",'2a.  Simple Form Data Entry'!C157)</f>
        <v>Building Repair &amp; Replacement</v>
      </c>
      <c r="B103" s="78" t="s">
        <v>161</v>
      </c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>A30010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>DES</v>
      </c>
      <c r="F103" s="177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>3951</v>
      </c>
      <c r="G103" s="90" t="str">
        <f>IF('2a.  Simple Form Data Entry'!C157="","   ",'2a.  Simple Form Data Entry'!D157)</f>
        <v>1137766</v>
      </c>
      <c r="H103" s="200" t="str">
        <f>IF('2a.  Simple Form Data Entry'!E157=0,"  ",'2a.  Simple Form Data Entry'!E157)</f>
        <v>Acquisition Costs and Purchase Price</v>
      </c>
      <c r="I103" s="317"/>
      <c r="J103" s="100">
        <f>'2a.  Simple Form Data Entry'!G157</f>
        <v>54217135</v>
      </c>
      <c r="K103" s="100">
        <f>'2a.  Simple Form Data Entry'!H157</f>
        <v>0</v>
      </c>
      <c r="L103" s="311">
        <f aca="true" t="shared" si="25" ref="L103:L109">J103+K103</f>
        <v>54217135</v>
      </c>
      <c r="P103" s="42"/>
      <c r="Q103" s="304"/>
      <c r="R103" s="426">
        <f>'2a.  Simple Form Data Entry'!J157</f>
        <v>0</v>
      </c>
      <c r="S103" s="427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t="shared" si="25"/>
        <v>0</v>
      </c>
      <c r="P104" s="42"/>
      <c r="Q104" s="313"/>
      <c r="R104" s="403">
        <f>'2a.  Simple Form Data Entry'!J158</f>
        <v>0</v>
      </c>
      <c r="S104" s="404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03">
        <f>'2a.  Simple Form Data Entry'!J159</f>
        <v>0</v>
      </c>
      <c r="S105" s="404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03">
        <f>'2a.  Simple Form Data Entry'!J160</f>
        <v>0</v>
      </c>
      <c r="S106" s="404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03">
        <f>'2a.  Simple Form Data Entry'!J161</f>
        <v>0</v>
      </c>
      <c r="S107" s="404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03">
        <f>'2a.  Simple Form Data Entry'!J162</f>
        <v>0</v>
      </c>
      <c r="S108" s="404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54217135</v>
      </c>
      <c r="K109" s="66">
        <f>SUM(K103:K108)</f>
        <v>0</v>
      </c>
      <c r="L109" s="312">
        <f t="shared" si="25"/>
        <v>54217135</v>
      </c>
      <c r="P109" s="42"/>
      <c r="Q109" s="305"/>
      <c r="R109" s="405">
        <f>SUM(R103:S107)</f>
        <v>0</v>
      </c>
      <c r="S109" s="406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37" t="str">
        <f>IF('2a.  Simple Form Data Entry'!G39="Y","See note 5 below.",'2a.  Simple Form Data Entry'!D43)</f>
        <v>An NPV analysis was not performed because …</v>
      </c>
      <c r="C112" s="437"/>
      <c r="D112" s="437"/>
      <c r="E112" s="437"/>
      <c r="F112" s="437"/>
      <c r="G112" s="437"/>
      <c r="H112" s="437"/>
      <c r="I112" s="437"/>
      <c r="J112" s="437"/>
      <c r="K112" s="437"/>
      <c r="L112" s="437"/>
      <c r="M112" s="437"/>
      <c r="N112" s="437"/>
      <c r="O112" s="437"/>
      <c r="P112" s="437"/>
      <c r="Q112" s="437"/>
      <c r="R112" s="437"/>
      <c r="S112" s="437"/>
      <c r="T112" s="5"/>
    </row>
    <row r="113" spans="1:20" ht="13.5">
      <c r="A113" s="68" t="s">
        <v>112</v>
      </c>
      <c r="B113" s="432" t="s">
        <v>150</v>
      </c>
      <c r="C113" s="432"/>
      <c r="D113" s="432"/>
      <c r="E113" s="432"/>
      <c r="F113" s="432"/>
      <c r="G113" s="432"/>
      <c r="H113" s="432"/>
      <c r="I113" s="432"/>
      <c r="J113" s="432"/>
      <c r="K113" s="432"/>
      <c r="L113" s="432"/>
      <c r="M113" s="432"/>
      <c r="N113" s="432"/>
      <c r="O113" s="432"/>
      <c r="P113" s="432"/>
      <c r="Q113" s="432"/>
      <c r="R113" s="432"/>
      <c r="S113" s="432"/>
      <c r="T113" s="5"/>
    </row>
    <row r="114" spans="1:20" ht="15" customHeight="1">
      <c r="A114" s="69" t="s">
        <v>52</v>
      </c>
      <c r="B114" s="433" t="s">
        <v>116</v>
      </c>
      <c r="C114" s="433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433"/>
      <c r="R114" s="433"/>
      <c r="S114" s="433"/>
      <c r="T114" s="5"/>
    </row>
    <row r="115" spans="1:20" ht="13.5">
      <c r="A115" s="69" t="s">
        <v>113</v>
      </c>
      <c r="B115" s="434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4"/>
      <c r="D115" s="434"/>
      <c r="E115" s="434"/>
      <c r="F115" s="434"/>
      <c r="G115" s="434"/>
      <c r="H115" s="434"/>
      <c r="I115" s="434"/>
      <c r="J115" s="434"/>
      <c r="K115" s="434"/>
      <c r="L115" s="434"/>
      <c r="M115" s="434"/>
      <c r="N115" s="434"/>
      <c r="O115" s="434"/>
      <c r="P115" s="434"/>
      <c r="Q115" s="434"/>
      <c r="R115" s="434"/>
      <c r="S115" s="434"/>
      <c r="T115" s="5"/>
    </row>
    <row r="116" spans="1:20" ht="13.5" customHeight="1">
      <c r="A116" s="67" t="s">
        <v>114</v>
      </c>
      <c r="B116" s="423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is backed by new revenue. The new revenue does not include grant revenue.  The new revenue has not been received. The new revenue will be received by …</v>
      </c>
      <c r="C116" s="423"/>
      <c r="D116" s="423"/>
      <c r="E116" s="423"/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5"/>
    </row>
    <row r="117" spans="1:20" ht="16.5" customHeight="1">
      <c r="A117" s="67" t="s">
        <v>118</v>
      </c>
      <c r="B117" s="422" t="s">
        <v>111</v>
      </c>
      <c r="C117" s="422"/>
      <c r="D117" s="422"/>
      <c r="E117" s="422"/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5"/>
    </row>
    <row r="118" spans="1:19" ht="14.25" customHeight="1">
      <c r="A118" s="67"/>
      <c r="B118" s="419" t="s">
        <v>162</v>
      </c>
      <c r="C118" s="419"/>
      <c r="D118" s="419"/>
      <c r="E118" s="419"/>
      <c r="F118" s="419"/>
      <c r="G118" s="419"/>
      <c r="H118" s="419"/>
      <c r="I118" s="419"/>
      <c r="J118" s="419"/>
      <c r="K118" s="419"/>
      <c r="L118" s="419"/>
      <c r="M118" s="419"/>
      <c r="N118" s="419"/>
      <c r="O118" s="419"/>
      <c r="P118" s="419"/>
      <c r="Q118" s="419"/>
      <c r="R118" s="419"/>
      <c r="S118" s="419"/>
    </row>
    <row r="119" spans="1:19" ht="13.5">
      <c r="A119" s="67"/>
      <c r="B119" s="419" t="s">
        <v>164</v>
      </c>
      <c r="C119" s="419"/>
      <c r="D119" s="419"/>
      <c r="E119" s="419"/>
      <c r="F119" s="419"/>
      <c r="G119" s="419"/>
      <c r="H119" s="419"/>
      <c r="I119" s="419"/>
      <c r="J119" s="419"/>
      <c r="K119" s="419"/>
      <c r="L119" s="419"/>
      <c r="M119" s="419"/>
      <c r="N119" s="419"/>
      <c r="O119" s="419"/>
      <c r="P119" s="419"/>
      <c r="Q119" s="419"/>
      <c r="R119" s="419"/>
      <c r="S119" s="419"/>
    </row>
    <row r="120" spans="1:19" ht="12.75" customHeight="1">
      <c r="A120" s="67"/>
      <c r="B120" s="419" t="s">
        <v>163</v>
      </c>
      <c r="C120" s="419"/>
      <c r="D120" s="419"/>
      <c r="E120" s="419"/>
      <c r="F120" s="419"/>
      <c r="G120" s="419"/>
      <c r="H120" s="419"/>
      <c r="I120" s="419"/>
      <c r="J120" s="419"/>
      <c r="K120" s="419"/>
      <c r="L120" s="419"/>
      <c r="M120" s="419"/>
      <c r="N120" s="419"/>
      <c r="O120" s="419"/>
      <c r="P120" s="419"/>
      <c r="Q120" s="419"/>
      <c r="R120" s="419"/>
      <c r="S120" s="419"/>
    </row>
    <row r="121" spans="1:19" ht="15" customHeight="1">
      <c r="A121" s="67"/>
      <c r="B121" s="419" t="s">
        <v>165</v>
      </c>
      <c r="C121" s="419"/>
      <c r="D121" s="419"/>
      <c r="E121" s="419"/>
      <c r="F121" s="419"/>
      <c r="G121" s="419"/>
      <c r="H121" s="419"/>
      <c r="I121" s="419"/>
      <c r="J121" s="419"/>
      <c r="K121" s="419"/>
      <c r="L121" s="419"/>
      <c r="M121" s="419"/>
      <c r="N121" s="419"/>
      <c r="O121" s="419"/>
      <c r="P121" s="419"/>
      <c r="Q121" s="419"/>
      <c r="R121" s="419"/>
      <c r="S121" s="419"/>
    </row>
    <row r="122" spans="1:20" ht="13.5">
      <c r="A122" s="67"/>
      <c r="B122" s="419" t="s">
        <v>166</v>
      </c>
      <c r="C122" s="419"/>
      <c r="D122" s="419"/>
      <c r="E122" s="419"/>
      <c r="F122" s="419"/>
      <c r="G122" s="419"/>
      <c r="H122" s="419"/>
      <c r="I122" s="419"/>
      <c r="J122" s="419"/>
      <c r="K122" s="419"/>
      <c r="L122" s="419"/>
      <c r="M122" s="419"/>
      <c r="N122" s="419"/>
      <c r="O122" s="419"/>
      <c r="P122" s="419"/>
      <c r="Q122" s="419"/>
      <c r="R122" s="419"/>
      <c r="S122" s="419"/>
      <c r="T122" s="5"/>
    </row>
    <row r="123" spans="1:19" ht="13.5">
      <c r="A123" s="67"/>
      <c r="B123" s="419"/>
      <c r="C123" s="419"/>
      <c r="D123" s="419"/>
      <c r="E123" s="419"/>
      <c r="F123" s="419"/>
      <c r="G123" s="419"/>
      <c r="H123" s="419"/>
      <c r="I123" s="419"/>
      <c r="J123" s="419"/>
      <c r="K123" s="419"/>
      <c r="L123" s="419"/>
      <c r="M123" s="419"/>
      <c r="N123" s="419"/>
      <c r="O123" s="419"/>
      <c r="P123" s="419"/>
      <c r="Q123" s="419"/>
      <c r="R123" s="419"/>
      <c r="S123" s="419"/>
    </row>
    <row r="124" spans="1:19" ht="13.5">
      <c r="A124" t="str">
        <f>IF('2a.  Simple Form Data Entry'!C180=""," ","6.")</f>
        <v xml:space="preserve"> </v>
      </c>
      <c r="B124" s="419"/>
      <c r="C124" s="419"/>
      <c r="D124" s="419"/>
      <c r="E124" s="419"/>
      <c r="F124" s="419"/>
      <c r="G124" s="419"/>
      <c r="H124" s="419"/>
      <c r="I124" s="419"/>
      <c r="J124" s="419"/>
      <c r="K124" s="419"/>
      <c r="L124" s="419"/>
      <c r="M124" s="419"/>
      <c r="N124" s="419"/>
      <c r="O124" s="419"/>
      <c r="P124" s="419"/>
      <c r="Q124" s="419"/>
      <c r="R124" s="419"/>
      <c r="S124" s="419"/>
    </row>
    <row r="125" spans="1:19" ht="13.5">
      <c r="A125" s="69"/>
      <c r="B125" s="419"/>
      <c r="C125" s="419"/>
      <c r="D125" s="419"/>
      <c r="E125" s="419"/>
      <c r="F125" s="419"/>
      <c r="G125" s="419"/>
      <c r="H125" s="419"/>
      <c r="I125" s="419"/>
      <c r="J125" s="419"/>
      <c r="K125" s="419"/>
      <c r="L125" s="419"/>
      <c r="M125" s="419"/>
      <c r="N125" s="419"/>
      <c r="O125" s="419"/>
      <c r="P125" s="419"/>
      <c r="Q125" s="419"/>
      <c r="R125" s="419"/>
      <c r="S125" s="419"/>
    </row>
    <row r="126" spans="1:19" ht="13.5">
      <c r="A126" s="69"/>
      <c r="B126" s="419"/>
      <c r="C126" s="419"/>
      <c r="D126" s="419"/>
      <c r="E126" s="419"/>
      <c r="F126" s="419"/>
      <c r="G126" s="419"/>
      <c r="H126" s="419"/>
      <c r="I126" s="419"/>
      <c r="J126" s="419"/>
      <c r="K126" s="419"/>
      <c r="L126" s="419"/>
      <c r="M126" s="419"/>
      <c r="N126" s="419"/>
      <c r="O126" s="419"/>
      <c r="P126" s="419"/>
      <c r="Q126" s="419"/>
      <c r="R126" s="419"/>
      <c r="S126" s="419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7:S10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C10:S11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20" sqref="G20:I20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60" t="s">
        <v>126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2" t="s">
        <v>76</v>
      </c>
      <c r="E11" s="372"/>
      <c r="F11" s="373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4" t="s">
        <v>75</v>
      </c>
      <c r="E12" s="374"/>
      <c r="F12" s="375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4" t="s">
        <v>74</v>
      </c>
      <c r="E13" s="374"/>
      <c r="F13" s="375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6" t="s">
        <v>73</v>
      </c>
      <c r="E14" s="374"/>
      <c r="F14" s="375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4" t="s">
        <v>72</v>
      </c>
      <c r="E15" s="374"/>
      <c r="F15" s="375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4" t="s">
        <v>103</v>
      </c>
      <c r="E16" s="374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4" t="s">
        <v>69</v>
      </c>
      <c r="E17" s="374"/>
      <c r="F17" s="375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2" t="s">
        <v>70</v>
      </c>
      <c r="E18" s="372"/>
      <c r="F18" s="373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2" t="s">
        <v>139</v>
      </c>
      <c r="E19" s="372"/>
      <c r="F19" s="373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4" t="s">
        <v>34</v>
      </c>
      <c r="H20" s="364"/>
      <c r="I20" s="36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0" t="s">
        <v>125</v>
      </c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90" t="s">
        <v>144</v>
      </c>
      <c r="E39" s="390"/>
      <c r="F39" s="390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0" t="s">
        <v>77</v>
      </c>
      <c r="E40" s="380"/>
      <c r="F40" s="381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0" t="s">
        <v>78</v>
      </c>
      <c r="E41" s="380"/>
      <c r="F41" s="381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4" t="s">
        <v>134</v>
      </c>
      <c r="E43" s="385"/>
      <c r="F43" s="385"/>
      <c r="G43" s="385"/>
      <c r="H43" s="385"/>
      <c r="I43" s="386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7" t="s">
        <v>99</v>
      </c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1" t="s">
        <v>20</v>
      </c>
      <c r="F57" s="371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" thickBot="1">
      <c r="B58" s="210"/>
      <c r="C58" s="157"/>
      <c r="D58" s="158" t="s">
        <v>50</v>
      </c>
      <c r="E58" s="382"/>
      <c r="F58" s="38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8" t="s">
        <v>84</v>
      </c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1"/>
      <c r="D69" s="361"/>
      <c r="E69" s="361"/>
      <c r="F69" s="361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80" t="s">
        <v>85</v>
      </c>
      <c r="F71" s="380"/>
      <c r="G71" s="380"/>
      <c r="H71" s="380"/>
      <c r="I71" s="380"/>
      <c r="J71" s="380"/>
      <c r="K71" s="380"/>
      <c r="L71" s="380"/>
      <c r="M71" s="380"/>
      <c r="N71" s="180"/>
      <c r="O71" s="211"/>
    </row>
    <row r="72" spans="2:15" ht="13.5" customHeight="1">
      <c r="B72" s="210"/>
      <c r="C72" s="268" t="s">
        <v>25</v>
      </c>
      <c r="D72" s="269"/>
      <c r="E72" s="365" t="s">
        <v>86</v>
      </c>
      <c r="F72" s="365"/>
      <c r="G72" s="365"/>
      <c r="H72" s="365"/>
      <c r="I72" s="365"/>
      <c r="J72" s="365"/>
      <c r="K72" s="365"/>
      <c r="L72" s="365"/>
      <c r="M72" s="365"/>
      <c r="N72" s="181"/>
      <c r="O72" s="211"/>
    </row>
    <row r="73" spans="2:15" ht="14.25">
      <c r="B73" s="210"/>
      <c r="C73" s="268" t="s">
        <v>53</v>
      </c>
      <c r="D73" s="269"/>
      <c r="E73" s="365" t="s">
        <v>87</v>
      </c>
      <c r="F73" s="345"/>
      <c r="G73" s="345"/>
      <c r="H73" s="345"/>
      <c r="I73" s="345"/>
      <c r="J73" s="345"/>
      <c r="K73" s="345"/>
      <c r="L73" s="345"/>
      <c r="M73" s="345"/>
      <c r="N73" s="179"/>
      <c r="O73" s="211"/>
    </row>
    <row r="74" spans="2:15" ht="14.25">
      <c r="B74" s="210"/>
      <c r="C74" s="378" t="s">
        <v>55</v>
      </c>
      <c r="D74" s="378"/>
      <c r="E74" s="365" t="s">
        <v>88</v>
      </c>
      <c r="F74" s="345"/>
      <c r="G74" s="345"/>
      <c r="H74" s="345"/>
      <c r="I74" s="345"/>
      <c r="J74" s="345"/>
      <c r="K74" s="345"/>
      <c r="L74" s="345"/>
      <c r="M74" s="345"/>
      <c r="N74" s="179"/>
      <c r="O74" s="211"/>
    </row>
    <row r="75" spans="2:15" ht="14.25" customHeight="1">
      <c r="B75" s="210"/>
      <c r="C75" s="377" t="s">
        <v>56</v>
      </c>
      <c r="D75" s="377"/>
      <c r="E75" s="365" t="s">
        <v>89</v>
      </c>
      <c r="F75" s="365"/>
      <c r="G75" s="365"/>
      <c r="H75" s="365"/>
      <c r="I75" s="365"/>
      <c r="J75" s="365"/>
      <c r="K75" s="365"/>
      <c r="L75" s="365"/>
      <c r="M75" s="365"/>
      <c r="N75" s="181"/>
      <c r="O75" s="211"/>
    </row>
    <row r="76" spans="2:15" ht="14.25">
      <c r="B76" s="210"/>
      <c r="C76" s="378" t="s">
        <v>57</v>
      </c>
      <c r="D76" s="378"/>
      <c r="E76" s="365"/>
      <c r="F76" s="345"/>
      <c r="G76" s="345"/>
      <c r="H76" s="345"/>
      <c r="I76" s="345"/>
      <c r="J76" s="345"/>
      <c r="K76" s="345"/>
      <c r="L76" s="345"/>
      <c r="M76" s="345"/>
      <c r="N76" s="179"/>
      <c r="O76" s="211"/>
    </row>
    <row r="77" spans="2:15" ht="15" customHeight="1">
      <c r="B77" s="210"/>
      <c r="C77" s="379" t="s">
        <v>26</v>
      </c>
      <c r="D77" s="379"/>
      <c r="E77" s="365" t="s">
        <v>90</v>
      </c>
      <c r="F77" s="345"/>
      <c r="G77" s="345"/>
      <c r="H77" s="345"/>
      <c r="I77" s="345"/>
      <c r="J77" s="345"/>
      <c r="K77" s="345"/>
      <c r="L77" s="345"/>
      <c r="M77" s="34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51" t="s">
        <v>40</v>
      </c>
      <c r="D81" s="351"/>
      <c r="E81" s="352" t="s">
        <v>22</v>
      </c>
      <c r="F81" s="352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2" t="s">
        <v>55</v>
      </c>
      <c r="D85" s="363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6" t="s">
        <v>56</v>
      </c>
      <c r="D86" s="367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2" t="s">
        <v>57</v>
      </c>
      <c r="D87" s="363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8" t="s">
        <v>26</v>
      </c>
      <c r="D88" s="369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51" t="s">
        <v>40</v>
      </c>
      <c r="D92" s="351"/>
      <c r="E92" s="352" t="s">
        <v>22</v>
      </c>
      <c r="F92" s="352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2" t="s">
        <v>55</v>
      </c>
      <c r="D96" s="363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6" t="s">
        <v>56</v>
      </c>
      <c r="D97" s="367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2" t="s">
        <v>57</v>
      </c>
      <c r="D98" s="363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8" t="s">
        <v>26</v>
      </c>
      <c r="D99" s="369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51" t="s">
        <v>40</v>
      </c>
      <c r="D103" s="351"/>
      <c r="E103" s="352" t="s">
        <v>22</v>
      </c>
      <c r="F103" s="352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62" t="s">
        <v>55</v>
      </c>
      <c r="D107" s="363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66" t="s">
        <v>56</v>
      </c>
      <c r="D108" s="367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62" t="s">
        <v>57</v>
      </c>
      <c r="D109" s="363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68" t="s">
        <v>26</v>
      </c>
      <c r="D110" s="369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51" t="s">
        <v>40</v>
      </c>
      <c r="D114" s="351"/>
      <c r="E114" s="352" t="s">
        <v>22</v>
      </c>
      <c r="F114" s="352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3" t="s">
        <v>55</v>
      </c>
      <c r="D118" s="354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5" t="s">
        <v>56</v>
      </c>
      <c r="D119" s="356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3" t="s">
        <v>57</v>
      </c>
      <c r="D120" s="354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7" t="s">
        <v>26</v>
      </c>
      <c r="D121" s="358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51" t="s">
        <v>40</v>
      </c>
      <c r="D125" s="351"/>
      <c r="E125" s="352" t="s">
        <v>22</v>
      </c>
      <c r="F125" s="352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3" t="s">
        <v>55</v>
      </c>
      <c r="D129" s="354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5" t="s">
        <v>56</v>
      </c>
      <c r="D130" s="356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3" t="s">
        <v>57</v>
      </c>
      <c r="D131" s="354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7" t="s">
        <v>26</v>
      </c>
      <c r="D132" s="358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51" t="s">
        <v>40</v>
      </c>
      <c r="D136" s="351"/>
      <c r="E136" s="352" t="s">
        <v>22</v>
      </c>
      <c r="F136" s="352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3" t="s">
        <v>55</v>
      </c>
      <c r="D140" s="354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5" t="s">
        <v>56</v>
      </c>
      <c r="D141" s="356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3" t="s">
        <v>57</v>
      </c>
      <c r="D142" s="354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7" t="s">
        <v>26</v>
      </c>
      <c r="D143" s="358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5" t="s">
        <v>100</v>
      </c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  <c r="N148" s="179"/>
      <c r="O148" s="224"/>
      <c r="P148" s="225"/>
      <c r="Q148" s="225"/>
    </row>
    <row r="149" spans="2:17" ht="15" customHeight="1">
      <c r="B149" s="210"/>
      <c r="C149" s="345" t="s">
        <v>132</v>
      </c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9" t="s">
        <v>18</v>
      </c>
      <c r="D155" s="359" t="s">
        <v>39</v>
      </c>
      <c r="E155" s="349" t="s">
        <v>23</v>
      </c>
      <c r="F155" s="349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2"/>
      <c r="D156" s="352"/>
      <c r="E156" s="350"/>
      <c r="F156" s="350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9" t="s">
        <v>149</v>
      </c>
      <c r="G171" s="340"/>
      <c r="H171" s="340"/>
      <c r="I171" s="340"/>
      <c r="J171" s="340"/>
      <c r="K171" s="340"/>
      <c r="L171" s="340"/>
      <c r="M171" s="340"/>
      <c r="N171" s="341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5" t="s">
        <v>154</v>
      </c>
      <c r="D173" s="345"/>
      <c r="E173" s="345"/>
      <c r="F173" s="345"/>
      <c r="G173" s="345"/>
      <c r="H173" s="345"/>
      <c r="I173" s="345"/>
      <c r="J173" s="345"/>
      <c r="K173" s="345"/>
      <c r="L173" s="345"/>
      <c r="M173" s="345"/>
      <c r="N173" s="179"/>
      <c r="O173" s="224"/>
    </row>
    <row r="174" spans="2:15" ht="34.5" customHeight="1" thickBot="1">
      <c r="B174" s="210"/>
      <c r="C174" s="342" t="s">
        <v>141</v>
      </c>
      <c r="D174" s="343"/>
      <c r="E174" s="343"/>
      <c r="F174" s="343"/>
      <c r="G174" s="343"/>
      <c r="H174" s="343"/>
      <c r="I174" s="343"/>
      <c r="J174" s="343"/>
      <c r="K174" s="343"/>
      <c r="L174" s="343"/>
      <c r="M174" s="343"/>
      <c r="N174" s="344"/>
      <c r="O174" s="224"/>
    </row>
    <row r="175" spans="2:15" ht="34.5" customHeight="1" thickBot="1">
      <c r="B175" s="210"/>
      <c r="C175" s="346" t="s">
        <v>123</v>
      </c>
      <c r="D175" s="347"/>
      <c r="E175" s="347"/>
      <c r="F175" s="347"/>
      <c r="G175" s="347"/>
      <c r="H175" s="347"/>
      <c r="I175" s="347"/>
      <c r="J175" s="347"/>
      <c r="K175" s="347"/>
      <c r="L175" s="347"/>
      <c r="M175" s="347"/>
      <c r="N175" s="348"/>
      <c r="O175" s="224"/>
    </row>
    <row r="176" spans="2:15" ht="34.5" customHeight="1" thickBot="1">
      <c r="B176" s="210"/>
      <c r="C176" s="346" t="s">
        <v>123</v>
      </c>
      <c r="D176" s="347"/>
      <c r="E176" s="347"/>
      <c r="F176" s="347"/>
      <c r="G176" s="347"/>
      <c r="H176" s="347"/>
      <c r="I176" s="347"/>
      <c r="J176" s="347"/>
      <c r="K176" s="347"/>
      <c r="L176" s="347"/>
      <c r="M176" s="347"/>
      <c r="N176" s="348"/>
      <c r="O176" s="224"/>
    </row>
    <row r="177" spans="2:15" ht="34.5" customHeight="1" thickBot="1">
      <c r="B177" s="210"/>
      <c r="C177" s="346" t="s">
        <v>123</v>
      </c>
      <c r="D177" s="347"/>
      <c r="E177" s="347"/>
      <c r="F177" s="347"/>
      <c r="G177" s="347"/>
      <c r="H177" s="347"/>
      <c r="I177" s="347"/>
      <c r="J177" s="347"/>
      <c r="K177" s="347"/>
      <c r="L177" s="347"/>
      <c r="M177" s="347"/>
      <c r="N177" s="348"/>
      <c r="O177" s="224"/>
    </row>
    <row r="178" spans="2:15" ht="34.5" customHeight="1" thickBot="1">
      <c r="B178" s="210"/>
      <c r="C178" s="346" t="s">
        <v>123</v>
      </c>
      <c r="D178" s="347"/>
      <c r="E178" s="347"/>
      <c r="F178" s="347"/>
      <c r="G178" s="347"/>
      <c r="H178" s="347"/>
      <c r="I178" s="347"/>
      <c r="J178" s="347"/>
      <c r="K178" s="347"/>
      <c r="L178" s="347"/>
      <c r="M178" s="347"/>
      <c r="N178" s="348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5" t="s">
        <v>140</v>
      </c>
      <c r="D180" s="345"/>
      <c r="E180" s="345"/>
      <c r="F180" s="345"/>
      <c r="G180" s="345"/>
      <c r="H180" s="345"/>
      <c r="I180" s="345"/>
      <c r="J180" s="345"/>
      <c r="K180" s="345"/>
      <c r="L180" s="345"/>
      <c r="M180" s="345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8"/>
      <c r="D203" s="338"/>
      <c r="E203" s="338"/>
      <c r="F203" s="338"/>
      <c r="G203" s="338"/>
      <c r="H203" s="338"/>
      <c r="I203" s="338"/>
      <c r="J203" s="338"/>
      <c r="K203" s="338"/>
      <c r="L203" s="338"/>
      <c r="M203" s="338"/>
      <c r="N203" s="338"/>
      <c r="O203" s="338"/>
      <c r="P203" s="338"/>
      <c r="Q203" s="338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9" t="s">
        <v>49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5" t="s">
        <v>31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1"/>
    </row>
    <row r="4" spans="1:20" ht="3" customHeight="1" thickBot="1" thickTop="1">
      <c r="A4" s="446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1"/>
    </row>
    <row r="5" spans="1:19" ht="13.5">
      <c r="A5" s="456" t="s">
        <v>7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5"/>
    </row>
    <row r="6" spans="1:20" ht="13.5">
      <c r="A6" s="452" t="s">
        <v>0</v>
      </c>
      <c r="B6" s="453"/>
      <c r="C6" s="451" t="str">
        <f>IF('2b.  Complex Form Data Entry'!G11="","   ",'2b.  Complex Form Data Entry'!G11)</f>
        <v xml:space="preserve">   </v>
      </c>
      <c r="D6" s="451"/>
      <c r="E6" s="451"/>
      <c r="F6" s="451"/>
      <c r="G6" s="451"/>
      <c r="H6" s="451"/>
      <c r="I6" s="451"/>
      <c r="J6" s="451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7" t="s">
        <v>152</v>
      </c>
      <c r="B7" s="448"/>
      <c r="C7" s="438" t="str">
        <f>IF('2b.  Complex Form Data Entry'!G12="","   ",'2b.  Complex Form Data Entry'!G12)</f>
        <v xml:space="preserve">   </v>
      </c>
      <c r="D7" s="438"/>
      <c r="E7" s="438"/>
      <c r="F7" s="438"/>
      <c r="G7" s="438"/>
      <c r="H7" s="438"/>
      <c r="I7" s="438"/>
      <c r="J7" s="438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9" t="s">
        <v>2</v>
      </c>
      <c r="B8" s="450"/>
      <c r="C8" s="292" t="str">
        <f>IF('2b.  Complex Form Data Entry'!G15="","   ",'2b.  Complex Form Data Entry'!G15)</f>
        <v xml:space="preserve">   </v>
      </c>
      <c r="E8" s="292"/>
      <c r="F8" s="450" t="s">
        <v>8</v>
      </c>
      <c r="G8" s="450"/>
      <c r="H8" s="329" t="str">
        <f>IF('2b.  Complex Form Data Entry'!G15=""," ",'2b.  Complex Form Data Entry'!G16)</f>
        <v xml:space="preserve"> </v>
      </c>
      <c r="I8" s="292"/>
      <c r="J8" s="292"/>
      <c r="L8" s="448" t="s">
        <v>10</v>
      </c>
      <c r="M8" s="448"/>
      <c r="N8" s="448"/>
      <c r="O8" s="448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49" t="s">
        <v>3</v>
      </c>
      <c r="B9" s="450"/>
      <c r="C9" s="295"/>
      <c r="D9" s="292"/>
      <c r="E9" s="292"/>
      <c r="F9" s="450" t="s">
        <v>13</v>
      </c>
      <c r="G9" s="450"/>
      <c r="H9" s="292"/>
      <c r="I9" s="292"/>
      <c r="J9" s="292"/>
      <c r="L9" s="448" t="s">
        <v>9</v>
      </c>
      <c r="M9" s="448"/>
      <c r="N9" s="448"/>
      <c r="O9" s="448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391" t="str">
        <f>IF('2b.  Complex Form Data Entry'!G10=""," ",'2b.  Complex Form Data Entry'!G10)</f>
        <v xml:space="preserve"> </v>
      </c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2"/>
      <c r="T10" s="11"/>
    </row>
    <row r="11" spans="1:20" ht="13.5" thickBot="1">
      <c r="A11" s="332"/>
      <c r="B11" s="33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5" t="s">
        <v>14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41" t="s">
        <v>32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45" t="s">
        <v>145</v>
      </c>
      <c r="B17" s="445"/>
      <c r="C17" s="445"/>
      <c r="D17" s="445"/>
      <c r="E17" s="464" t="str">
        <f>IF('2b.  Complex Form Data Entry'!G39="N","NA",'2b.  Complex Form Data Entry'!G40)</f>
        <v>NA</v>
      </c>
      <c r="F17" s="465"/>
      <c r="G17" s="466"/>
      <c r="H17" s="420" t="s">
        <v>153</v>
      </c>
      <c r="I17" s="421"/>
      <c r="J17" s="421"/>
      <c r="K17" s="421"/>
      <c r="L17" s="421"/>
      <c r="M17" s="421"/>
      <c r="N17" s="310"/>
      <c r="O17" s="464" t="str">
        <f>IF('2b.  Complex Form Data Entry'!G39="N","NA",'2b.  Complex Form Data Entry'!G41)</f>
        <v>NA</v>
      </c>
      <c r="P17" s="465"/>
      <c r="Q17" s="465"/>
      <c r="R17" s="465"/>
      <c r="S17" s="46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41" t="s">
        <v>33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2019</v>
      </c>
      <c r="J24" s="95">
        <f>'2b.  Complex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2019</v>
      </c>
      <c r="J34" s="95">
        <f>'2b.  Complex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3.5">
      <c r="A35" s="407" t="str">
        <f>IF('2b.  Complex Form Data Entry'!E80="","   ",'2b.  Complex Form Data Entry'!E80)</f>
        <v xml:space="preserve">   </v>
      </c>
      <c r="B35" s="408"/>
      <c r="C35" s="409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9" t="s">
        <v>55</v>
      </c>
      <c r="C39" s="400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401" t="s">
        <v>56</v>
      </c>
      <c r="C40" s="402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9" t="s">
        <v>57</v>
      </c>
      <c r="C41" s="400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13" t="s">
        <v>26</v>
      </c>
      <c r="C42" s="414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10" t="str">
        <f>IF('2b.  Complex Form Data Entry'!E91="","   ",'2b.  Complex Form Data Entry'!E91)</f>
        <v xml:space="preserve">   </v>
      </c>
      <c r="B45" s="411"/>
      <c r="C45" s="412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9" t="s">
        <v>55</v>
      </c>
      <c r="C49" s="400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401" t="s">
        <v>56</v>
      </c>
      <c r="C50" s="402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9" t="s">
        <v>57</v>
      </c>
      <c r="C51" s="400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13" t="s">
        <v>26</v>
      </c>
      <c r="C52" s="414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10" t="str">
        <f>IF('2b.  Complex Form Data Entry'!E102="","   ",'2b.  Complex Form Data Entry'!E102)</f>
        <v xml:space="preserve">   </v>
      </c>
      <c r="B55" s="411"/>
      <c r="C55" s="412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9" t="s">
        <v>55</v>
      </c>
      <c r="C59" s="400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401" t="s">
        <v>56</v>
      </c>
      <c r="C60" s="402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9" t="s">
        <v>57</v>
      </c>
      <c r="C61" s="400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13" t="s">
        <v>26</v>
      </c>
      <c r="C62" s="414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10" t="str">
        <f>IF('2b.  Complex Form Data Entry'!E113="","   ",'2b.  Complex Form Data Entry'!E113)</f>
        <v xml:space="preserve">   </v>
      </c>
      <c r="B65" s="411"/>
      <c r="C65" s="412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9" t="s">
        <v>55</v>
      </c>
      <c r="C69" s="400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401" t="s">
        <v>56</v>
      </c>
      <c r="C70" s="402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9" t="s">
        <v>57</v>
      </c>
      <c r="C71" s="400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13" t="s">
        <v>26</v>
      </c>
      <c r="C72" s="414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10" t="str">
        <f>IF('2b.  Complex Form Data Entry'!E124="","   ",'2b.  Complex Form Data Entry'!E124)</f>
        <v xml:space="preserve">   </v>
      </c>
      <c r="B75" s="411"/>
      <c r="C75" s="412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99" t="s">
        <v>55</v>
      </c>
      <c r="C79" s="400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401" t="s">
        <v>56</v>
      </c>
      <c r="C80" s="402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99" t="s">
        <v>57</v>
      </c>
      <c r="C81" s="400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13" t="s">
        <v>26</v>
      </c>
      <c r="C82" s="414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10" t="str">
        <f>IF('2b.  Complex Form Data Entry'!E135="","   ",'2b.  Complex Form Data Entry'!E135)</f>
        <v xml:space="preserve">   </v>
      </c>
      <c r="B85" s="411"/>
      <c r="C85" s="412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99" t="s">
        <v>55</v>
      </c>
      <c r="C89" s="400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401" t="s">
        <v>56</v>
      </c>
      <c r="C90" s="402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99" t="s">
        <v>57</v>
      </c>
      <c r="C91" s="400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13" t="s">
        <v>26</v>
      </c>
      <c r="C92" s="414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39" t="s">
        <v>133</v>
      </c>
      <c r="B97" s="439"/>
      <c r="C97" s="439"/>
      <c r="D97" s="439"/>
      <c r="E97" s="439"/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95" t="s">
        <v>31</v>
      </c>
      <c r="B99" s="395"/>
      <c r="C99" s="395"/>
      <c r="D99" s="395"/>
      <c r="E99" s="395"/>
      <c r="F99" s="395"/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Q99" s="395"/>
      <c r="R99" s="395"/>
      <c r="S99" s="395"/>
      <c r="T99" s="1"/>
    </row>
    <row r="100" spans="1:20" ht="3" customHeight="1" thickBot="1" thickTop="1">
      <c r="A100" s="446"/>
      <c r="B100" s="447"/>
      <c r="C100" s="447"/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1"/>
    </row>
    <row r="101" spans="1:19" ht="13.5">
      <c r="A101" s="456" t="s">
        <v>7</v>
      </c>
      <c r="B101" s="454"/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5"/>
    </row>
    <row r="102" spans="1:20" ht="13.5">
      <c r="A102" s="452" t="s">
        <v>0</v>
      </c>
      <c r="B102" s="453"/>
      <c r="C102" s="451" t="str">
        <f>IF('2b.  Complex Form Data Entry'!G11="","   ",'2b.  Complex Form Data Entry'!G11)</f>
        <v xml:space="preserve">   </v>
      </c>
      <c r="D102" s="451"/>
      <c r="E102" s="451"/>
      <c r="F102" s="451"/>
      <c r="G102" s="451"/>
      <c r="H102" s="451"/>
      <c r="I102" s="451"/>
      <c r="J102" s="451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7" t="s">
        <v>152</v>
      </c>
      <c r="B103" s="448"/>
      <c r="C103" s="438" t="str">
        <f>IF('2b.  Complex Form Data Entry'!G12="","   ",'2b.  Complex Form Data Entry'!G12)</f>
        <v xml:space="preserve">   </v>
      </c>
      <c r="D103" s="438"/>
      <c r="E103" s="438"/>
      <c r="F103" s="438"/>
      <c r="G103" s="438"/>
      <c r="H103" s="438"/>
      <c r="I103" s="438"/>
      <c r="J103" s="438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9" t="s">
        <v>2</v>
      </c>
      <c r="B104" s="450"/>
      <c r="C104" s="298" t="str">
        <f>IF('2b.  Complex Form Data Entry'!G15="","   ",'2b.  Complex Form Data Entry'!G15)</f>
        <v xml:space="preserve">   </v>
      </c>
      <c r="E104" s="298"/>
      <c r="F104" s="450" t="s">
        <v>8</v>
      </c>
      <c r="G104" s="450"/>
      <c r="H104" s="329" t="str">
        <f>IF('2b.  Complex Form Data Entry'!G15=""," ",'2b.  Complex Form Data Entry'!G16)</f>
        <v xml:space="preserve"> </v>
      </c>
      <c r="I104" s="298"/>
      <c r="J104" s="298"/>
      <c r="L104" s="448" t="s">
        <v>10</v>
      </c>
      <c r="M104" s="448"/>
      <c r="N104" s="448"/>
      <c r="O104" s="448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49" t="s">
        <v>3</v>
      </c>
      <c r="B105" s="450"/>
      <c r="C105" s="300"/>
      <c r="D105" s="298"/>
      <c r="E105" s="298"/>
      <c r="F105" s="450" t="s">
        <v>13</v>
      </c>
      <c r="G105" s="450"/>
      <c r="H105" s="298"/>
      <c r="I105" s="298"/>
      <c r="J105" s="298"/>
      <c r="L105" s="448" t="s">
        <v>9</v>
      </c>
      <c r="M105" s="448"/>
      <c r="N105" s="448"/>
      <c r="O105" s="448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391" t="str">
        <f>IF('2b.  Complex Form Data Entry'!G10=""," ",'2b.  Complex Form Data Entry'!G10)</f>
        <v xml:space="preserve"> </v>
      </c>
      <c r="D106" s="391"/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2"/>
      <c r="T106" s="11"/>
    </row>
    <row r="107" spans="1:20" ht="13.5" thickBot="1">
      <c r="A107" s="332"/>
      <c r="B107" s="333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4"/>
      <c r="T107" s="11"/>
    </row>
    <row r="108" spans="1:20" ht="18.75" customHeight="1" thickBot="1" thickTop="1">
      <c r="A108" s="440" t="s">
        <v>15</v>
      </c>
      <c r="B108" s="440"/>
      <c r="C108" s="440"/>
      <c r="D108" s="440"/>
      <c r="E108" s="440"/>
      <c r="F108" s="440"/>
      <c r="G108" s="440"/>
      <c r="H108" s="440"/>
      <c r="I108" s="440"/>
      <c r="J108" s="440"/>
      <c r="K108" s="440"/>
      <c r="L108" s="440"/>
      <c r="M108" s="440"/>
      <c r="N108" s="440"/>
      <c r="O108" s="440"/>
      <c r="P108" s="440"/>
      <c r="Q108" s="440"/>
      <c r="R108" s="440"/>
      <c r="S108" s="440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58" t="s">
        <v>18</v>
      </c>
      <c r="B112" s="459"/>
      <c r="C112" s="460"/>
      <c r="D112" s="424" t="s">
        <v>19</v>
      </c>
      <c r="E112" s="424" t="s">
        <v>5</v>
      </c>
      <c r="F112" s="415" t="s">
        <v>104</v>
      </c>
      <c r="G112" s="424" t="s">
        <v>11</v>
      </c>
      <c r="H112" s="435" t="s">
        <v>23</v>
      </c>
      <c r="I112" s="315"/>
      <c r="J112" s="190">
        <f>'2b.  Complex Form Data Entry'!G19</f>
        <v>2019</v>
      </c>
      <c r="K112" s="286">
        <f>'2b.  Complex Form Data Entry'!H155</f>
        <v>2020</v>
      </c>
      <c r="L112" s="417" t="str">
        <f>CONCATENATE(L34," Appropriation Change")</f>
        <v>2019 / 2020 Appropriation Change</v>
      </c>
      <c r="O112" s="303"/>
      <c r="P112" s="303"/>
      <c r="Q112" s="303"/>
      <c r="R112" s="428" t="s">
        <v>138</v>
      </c>
      <c r="S112" s="429"/>
      <c r="T112" s="42"/>
    </row>
    <row r="113" spans="1:20" ht="37.5" customHeight="1" thickBot="1">
      <c r="A113" s="461"/>
      <c r="B113" s="462"/>
      <c r="C113" s="463"/>
      <c r="D113" s="425"/>
      <c r="E113" s="425"/>
      <c r="F113" s="416"/>
      <c r="G113" s="425"/>
      <c r="H113" s="436"/>
      <c r="I113" s="316"/>
      <c r="J113" s="191" t="s">
        <v>24</v>
      </c>
      <c r="K113" s="287" t="str">
        <f>'2b.  Complex Form Data Entry'!H156</f>
        <v>Allocation Change</v>
      </c>
      <c r="L113" s="418"/>
      <c r="O113" s="303"/>
      <c r="P113" s="303"/>
      <c r="Q113" s="303"/>
      <c r="R113" s="430"/>
      <c r="S113" s="431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8">
        <f>'2b.  Complex Form Data Entry'!J157</f>
        <v>0</v>
      </c>
      <c r="S114" s="469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8">
        <f>'2b.  Complex Form Data Entry'!J158</f>
        <v>0</v>
      </c>
      <c r="S115" s="469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8">
        <f>'2b.  Complex Form Data Entry'!J159</f>
        <v>0</v>
      </c>
      <c r="S116" s="469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8">
        <f>'2b.  Complex Form Data Entry'!J160</f>
        <v>0</v>
      </c>
      <c r="S117" s="469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8">
        <f>'2b.  Complex Form Data Entry'!J161</f>
        <v>0</v>
      </c>
      <c r="S118" s="469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8">
        <f>'2b.  Complex Form Data Entry'!J162</f>
        <v>0</v>
      </c>
      <c r="S119" s="469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70">
        <f>SUM(R114:S119)</f>
        <v>0</v>
      </c>
      <c r="S120" s="471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37" t="str">
        <f>IF('2b.  Complex Form Data Entry'!G39="Y","See note 5 below.",'2b.  Complex Form Data Entry'!D43)</f>
        <v>An NPV analysis was not performed because …</v>
      </c>
      <c r="C123" s="437"/>
      <c r="D123" s="437"/>
      <c r="E123" s="437"/>
      <c r="F123" s="437"/>
      <c r="G123" s="437"/>
      <c r="H123" s="437"/>
      <c r="I123" s="437"/>
      <c r="J123" s="437"/>
      <c r="K123" s="437"/>
      <c r="L123" s="437"/>
      <c r="M123" s="437"/>
      <c r="N123" s="437"/>
      <c r="O123" s="437"/>
      <c r="P123" s="437"/>
      <c r="Q123" s="437"/>
      <c r="R123" s="437"/>
      <c r="S123" s="437"/>
      <c r="T123" s="5"/>
    </row>
    <row r="124" spans="1:20" ht="13.5">
      <c r="A124" s="68" t="s">
        <v>112</v>
      </c>
      <c r="B124" s="432" t="s">
        <v>150</v>
      </c>
      <c r="C124" s="432"/>
      <c r="D124" s="432"/>
      <c r="E124" s="432"/>
      <c r="F124" s="432"/>
      <c r="G124" s="432"/>
      <c r="H124" s="432"/>
      <c r="I124" s="432"/>
      <c r="J124" s="432"/>
      <c r="K124" s="432"/>
      <c r="L124" s="432"/>
      <c r="M124" s="432"/>
      <c r="N124" s="432"/>
      <c r="O124" s="432"/>
      <c r="P124" s="432"/>
      <c r="Q124" s="432"/>
      <c r="R124" s="432"/>
      <c r="S124" s="432"/>
      <c r="T124" s="5"/>
    </row>
    <row r="125" spans="1:20" ht="14.25" customHeight="1">
      <c r="A125" s="69" t="s">
        <v>52</v>
      </c>
      <c r="B125" s="467" t="s">
        <v>116</v>
      </c>
      <c r="C125" s="467"/>
      <c r="D125" s="467"/>
      <c r="E125" s="467"/>
      <c r="F125" s="467"/>
      <c r="G125" s="467"/>
      <c r="H125" s="467"/>
      <c r="I125" s="467"/>
      <c r="J125" s="467"/>
      <c r="K125" s="467"/>
      <c r="L125" s="467"/>
      <c r="M125" s="467"/>
      <c r="N125" s="467"/>
      <c r="O125" s="467"/>
      <c r="P125" s="467"/>
      <c r="Q125" s="467"/>
      <c r="R125" s="467"/>
      <c r="S125" s="467"/>
      <c r="T125" s="5"/>
    </row>
    <row r="126" spans="1:20" ht="16.5" customHeight="1">
      <c r="A126" s="69" t="s">
        <v>113</v>
      </c>
      <c r="B126" s="434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4"/>
      <c r="D126" s="434"/>
      <c r="E126" s="434"/>
      <c r="F126" s="434"/>
      <c r="G126" s="434"/>
      <c r="H126" s="434"/>
      <c r="I126" s="434"/>
      <c r="J126" s="434"/>
      <c r="K126" s="434"/>
      <c r="L126" s="434"/>
      <c r="M126" s="434"/>
      <c r="N126" s="434"/>
      <c r="O126" s="434"/>
      <c r="P126" s="434"/>
      <c r="Q126" s="434"/>
      <c r="R126" s="434"/>
      <c r="S126" s="434"/>
      <c r="T126" s="5"/>
    </row>
    <row r="127" spans="1:20" ht="14.25" customHeight="1">
      <c r="A127" s="67" t="s">
        <v>114</v>
      </c>
      <c r="B127" s="423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3"/>
      <c r="D127" s="423"/>
      <c r="E127" s="423"/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5"/>
    </row>
    <row r="128" spans="1:20" ht="16.5" customHeight="1">
      <c r="A128" s="67" t="s">
        <v>118</v>
      </c>
      <c r="B128" s="422" t="s">
        <v>111</v>
      </c>
      <c r="C128" s="422"/>
      <c r="D128" s="422"/>
      <c r="E128" s="422"/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  <c r="S128" s="422"/>
      <c r="T128" s="5"/>
    </row>
    <row r="129" spans="1:19" ht="14.25" customHeight="1">
      <c r="A129" s="67"/>
      <c r="B129" s="419" t="str">
        <f>'2b.  Complex Form Data Entry'!C174</f>
        <v>-</v>
      </c>
      <c r="C129" s="419"/>
      <c r="D129" s="419"/>
      <c r="E129" s="419"/>
      <c r="F129" s="419"/>
      <c r="G129" s="419"/>
      <c r="H129" s="419"/>
      <c r="I129" s="419"/>
      <c r="J129" s="419"/>
      <c r="K129" s="419"/>
      <c r="L129" s="419"/>
      <c r="M129" s="419"/>
      <c r="N129" s="419"/>
      <c r="O129" s="419"/>
      <c r="P129" s="419"/>
      <c r="Q129" s="419"/>
      <c r="R129" s="419"/>
      <c r="S129" s="419"/>
    </row>
    <row r="130" spans="1:19" ht="13.5">
      <c r="A130" s="67"/>
      <c r="B130" s="419" t="str">
        <f>'2b.  Complex Form Data Entry'!C175</f>
        <v xml:space="preserve">- </v>
      </c>
      <c r="C130" s="419"/>
      <c r="D130" s="419"/>
      <c r="E130" s="419"/>
      <c r="F130" s="419"/>
      <c r="G130" s="419"/>
      <c r="H130" s="419"/>
      <c r="I130" s="419"/>
      <c r="J130" s="419"/>
      <c r="K130" s="419"/>
      <c r="L130" s="419"/>
      <c r="M130" s="419"/>
      <c r="N130" s="419"/>
      <c r="O130" s="419"/>
      <c r="P130" s="419"/>
      <c r="Q130" s="419"/>
      <c r="R130" s="419"/>
      <c r="S130" s="419"/>
    </row>
    <row r="131" spans="1:19" ht="12.75" customHeight="1">
      <c r="A131" s="67"/>
      <c r="B131" s="419" t="str">
        <f>'2b.  Complex Form Data Entry'!C176</f>
        <v xml:space="preserve">- </v>
      </c>
      <c r="C131" s="419"/>
      <c r="D131" s="419"/>
      <c r="E131" s="419"/>
      <c r="F131" s="419"/>
      <c r="G131" s="419"/>
      <c r="H131" s="419"/>
      <c r="I131" s="419"/>
      <c r="J131" s="419"/>
      <c r="K131" s="419"/>
      <c r="L131" s="419"/>
      <c r="M131" s="419"/>
      <c r="N131" s="419"/>
      <c r="O131" s="419"/>
      <c r="P131" s="419"/>
      <c r="Q131" s="419"/>
      <c r="R131" s="419"/>
      <c r="S131" s="419"/>
    </row>
    <row r="132" spans="1:19" ht="15" customHeight="1">
      <c r="A132" s="67"/>
      <c r="B132" s="419" t="str">
        <f>'2b.  Complex Form Data Entry'!C177</f>
        <v xml:space="preserve">- </v>
      </c>
      <c r="C132" s="419"/>
      <c r="D132" s="419"/>
      <c r="E132" s="419"/>
      <c r="F132" s="419"/>
      <c r="G132" s="419"/>
      <c r="H132" s="419"/>
      <c r="I132" s="419"/>
      <c r="J132" s="419"/>
      <c r="K132" s="419"/>
      <c r="L132" s="419"/>
      <c r="M132" s="419"/>
      <c r="N132" s="419"/>
      <c r="O132" s="419"/>
      <c r="P132" s="419"/>
      <c r="Q132" s="419"/>
      <c r="R132" s="419"/>
      <c r="S132" s="419"/>
    </row>
    <row r="133" spans="1:20" ht="13.5">
      <c r="A133" s="67"/>
      <c r="B133" s="419" t="str">
        <f>'2b.  Complex Form Data Entry'!C178</f>
        <v xml:space="preserve">- </v>
      </c>
      <c r="C133" s="419"/>
      <c r="D133" s="419"/>
      <c r="E133" s="419"/>
      <c r="F133" s="419"/>
      <c r="G133" s="419"/>
      <c r="H133" s="419"/>
      <c r="I133" s="419"/>
      <c r="J133" s="419"/>
      <c r="K133" s="419"/>
      <c r="L133" s="419"/>
      <c r="M133" s="419"/>
      <c r="N133" s="419"/>
      <c r="O133" s="419"/>
      <c r="P133" s="419"/>
      <c r="Q133" s="419"/>
      <c r="R133" s="419"/>
      <c r="S133" s="419"/>
      <c r="T133" s="5"/>
    </row>
    <row r="134" spans="1:19" ht="13.5">
      <c r="A134" s="67"/>
      <c r="B134" s="419"/>
      <c r="C134" s="419"/>
      <c r="D134" s="419"/>
      <c r="E134" s="419"/>
      <c r="F134" s="419"/>
      <c r="G134" s="419"/>
      <c r="H134" s="419"/>
      <c r="I134" s="419"/>
      <c r="J134" s="419"/>
      <c r="K134" s="419"/>
      <c r="L134" s="419"/>
      <c r="M134" s="419"/>
      <c r="N134" s="419"/>
      <c r="O134" s="419"/>
      <c r="P134" s="419"/>
      <c r="Q134" s="419"/>
      <c r="R134" s="419"/>
      <c r="S134" s="419"/>
    </row>
    <row r="135" spans="1:19" ht="13.5">
      <c r="A135" t="str">
        <f>IF('2b.  Complex Form Data Entry'!C181=""," ","6.")</f>
        <v xml:space="preserve"> </v>
      </c>
      <c r="B135" s="419"/>
      <c r="C135" s="419"/>
      <c r="D135" s="419"/>
      <c r="E135" s="419"/>
      <c r="F135" s="419"/>
      <c r="G135" s="419"/>
      <c r="H135" s="419"/>
      <c r="I135" s="419"/>
      <c r="J135" s="419"/>
      <c r="K135" s="419"/>
      <c r="L135" s="419"/>
      <c r="M135" s="419"/>
      <c r="N135" s="419"/>
      <c r="O135" s="419"/>
      <c r="P135" s="419"/>
      <c r="Q135" s="419"/>
      <c r="R135" s="419"/>
      <c r="S135" s="419"/>
    </row>
    <row r="136" spans="1:19" ht="13.5">
      <c r="A136" s="69"/>
      <c r="B136" s="419"/>
      <c r="C136" s="419"/>
      <c r="D136" s="419"/>
      <c r="E136" s="419"/>
      <c r="F136" s="419"/>
      <c r="G136" s="419"/>
      <c r="H136" s="419"/>
      <c r="I136" s="419"/>
      <c r="J136" s="419"/>
      <c r="K136" s="419"/>
      <c r="L136" s="419"/>
      <c r="M136" s="419"/>
      <c r="N136" s="419"/>
      <c r="O136" s="419"/>
      <c r="P136" s="419"/>
      <c r="Q136" s="419"/>
      <c r="R136" s="419"/>
      <c r="S136" s="419"/>
    </row>
    <row r="137" spans="1:19" ht="13.5">
      <c r="A137" s="69"/>
      <c r="B137" s="419"/>
      <c r="C137" s="419"/>
      <c r="D137" s="419"/>
      <c r="E137" s="419"/>
      <c r="F137" s="419"/>
      <c r="G137" s="419"/>
      <c r="H137" s="419"/>
      <c r="I137" s="419"/>
      <c r="J137" s="419"/>
      <c r="K137" s="419"/>
      <c r="L137" s="419"/>
      <c r="M137" s="419"/>
      <c r="N137" s="419"/>
      <c r="O137" s="419"/>
      <c r="P137" s="419"/>
      <c r="Q137" s="419"/>
      <c r="R137" s="419"/>
      <c r="S137" s="419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8CE2CD532A68AB48A3602AC4D0557916" ma:contentTypeVersion="13" ma:contentTypeDescription="" ma:contentTypeScope="" ma:versionID="9d994575148d37c0e557427ecb7bf24b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3b43700d-34ac-408a-a726-6f038be6893b" targetNamespace="http://schemas.microsoft.com/office/2006/metadata/properties" ma:root="true" ma:fieldsID="02d27fcda1f893aad90581e70b567159" ns1:_="" ns2:_="" ns3:_="" ns4:_="">
    <xsd:import namespace="http://schemas.microsoft.com/sharepoint/v3"/>
    <xsd:import namespace="308dc21f-8940-46b7-9ee9-f86b439897b1"/>
    <xsd:import namespace="cc811197-5a73-4d86-a206-c117da05ddaa"/>
    <xsd:import namespace="3b43700d-34ac-408a-a726-6f038be6893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n7r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3700d-34ac-408a-a726-6f038be689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n7rm" ma:index="15" nillable="true" ma:displayName="PSB Reviewer" ma:list="UserInfo" ma:internalName="n7rm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n7rm xmlns="3b43700d-34ac-408a-a726-6f038be6893b">
      <UserInfo>
        <DisplayName/>
        <AccountId xsi:nil="true"/>
        <AccountType/>
      </UserInfo>
    </n7rm>
  </documentManagement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1F3B21E-03F2-4418-B1DD-B67826808A3C}"/>
</file>

<file path=customXml/itemProps5.xml><?xml version="1.0" encoding="utf-8"?>
<ds:datastoreItem xmlns:ds="http://schemas.openxmlformats.org/officeDocument/2006/customXml" ds:itemID="{60F66F75-E298-49D7-923C-92FD04AD8C5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cfc4bdfe-72e7-4bcf-8777-527aa6965755"/>
    <ds:schemaRef ds:uri="1ff4bbbe-e948-4d8f-bbf3-024ce416f14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Mock, Carolyn</cp:lastModifiedBy>
  <cp:lastPrinted>2015-03-19T18:52:03Z</cp:lastPrinted>
  <dcterms:created xsi:type="dcterms:W3CDTF">1999-06-02T23:29:55Z</dcterms:created>
  <dcterms:modified xsi:type="dcterms:W3CDTF">2019-12-06T18:54:32Z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687ca3e7-37de-46d0-9250-77692fe60d3b</vt:lpwstr>
  </property>
  <property fmtid="{D5CDD505-2E9C-101B-9397-08002B2CF9AE}" pid="4" name="ContentTypeId">
    <vt:lpwstr>0x010100D03C1FEDB24A304B88B22491CFC09769008CE2CD532A68AB48A3602AC4D0557916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