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<sst xmlns="http://schemas.openxmlformats.org/spreadsheetml/2006/main" count="686" uniqueCount="173">
  <si>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</si>
  <si>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</si>
  <si>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</si>
  <si>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</si>
  <si>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</si>
  <si>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</si>
  <si>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</si>
  <si>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</si>
  <si>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</si>
  <si>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</si>
  <si>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</si>
  <si>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</si>
  <si>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</si>
  <si>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</si>
  <si>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</si>
  <si>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</si>
  <si>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</si>
  <si>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</si>
  <si>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</si>
  <si>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</si>
  <si>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</si>
  <si>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</si>
  <si>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</si>
  <si>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</si>
  <si>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</si>
  <si>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</si>
  <si>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</si>
  <si>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</si>
  <si>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</si>
  <si>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</si>
  <si>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</si>
  <si>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</si>
  <si>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</si>
  <si>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</si>
  <si>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</si>
  <si>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</si>
  <si>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</si>
  <si>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</si>
  <si>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</si>
  <si>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</si>
  <si>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</si>
  <si>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</si>
  <si>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</si>
  <si>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</si>
  <si>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</si>
  <si>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</si>
  <si>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</si>
  <si>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</si>
  <si>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</si>
  <si>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</si>
  <si>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</si>
  <si>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</si>
  <si>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</si>
  <si>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</si>
  <si>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</si>
  <si>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</si>
  <si>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</si>
  <si>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</si>
  <si>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</si>
  <si>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</si>
  <si>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</si>
  <si>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</si>
  <si>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</si>
  <si>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</si>
  <si>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</si>
  <si>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</si>
  <si>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</si>
  <si>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</si>
  <si>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</si>
  <si>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</si>
  <si>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</si>
  <si>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</si>
  <si>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</si>
  <si>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</si>
  <si>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</si>
  <si>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</si>
  <si>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</si>
  <si>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</si>
  <si>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</si>
  <si>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</si>
  <si>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</si>
  <si>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</si>
  <si>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</si>
  <si>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</si>
  <si>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</si>
  <si>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</si>
  <si>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</si>
  <si>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</si>
  <si>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</si>
  <si>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</si>
  <si>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</si>
  <si>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</si>
  <si>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</si>
  <si>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</si>
  <si>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</si>
  <si>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</si>
  <si>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</si>
  <si>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</si>
  <si>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</si>
  <si>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</si>
  <si>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</si>
  <si>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</si>
  <si>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</si>
  <si>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</si>
  <si>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</si>
  <si>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</si>
  <si>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</si>
  <si>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</si>
  <si>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</si>
  <si>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</si>
  <si>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</si>
  <si>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</si>
  <si>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</si>
  <si>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</si>
  <si>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</si>
  <si>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</si>
  <si>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</si>
  <si>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</si>
  <si>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</si>
  <si>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</si>
  <si>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</si>
  <si>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</si>
  <si>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</si>
  <si>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</si>
  <si>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</si>
  <si>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</si>
  <si>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</si>
  <si>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</si>
  <si>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</si>
  <si>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</si>
  <si>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</si>
  <si>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</si>
  <si>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</si>
  <si>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</si>
  <si>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</si>
  <si>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</si>
  <si>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</si>
  <si>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</si>
  <si>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</si>
  <si>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</si>
  <si>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</si>
  <si>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</si>
  <si>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</si>
  <si>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</si>
  <si>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</si>
  <si>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</si>
  <si>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</si>
  <si>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</si>
  <si>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</si>
  <si>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</si>
  <si>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</si>
  <si>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</si>
  <si>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</si>
  <si>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</si>
  <si>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</si>
  <si>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DES Facilities Management</t>
  </si>
  <si>
    <t>Easement</t>
  </si>
  <si>
    <t>Stand Alone</t>
  </si>
  <si>
    <t>Carolyn Mock / Stephanie Clabaugh</t>
  </si>
  <si>
    <t>10/5/21</t>
  </si>
  <si>
    <t>DES</t>
  </si>
  <si>
    <t>Alder School Easement to operate at the Children &amp; Family Justice Center, 1211 E Alder St, Seattle</t>
  </si>
  <si>
    <t xml:space="preserve">Alder School Easement  </t>
  </si>
  <si>
    <t>DES Facilities Management - BR&amp;R</t>
  </si>
  <si>
    <t>1117106</t>
  </si>
  <si>
    <t>Capital Contribution from Seattle School District to CFJC Project</t>
  </si>
  <si>
    <t>DES Facilities Mgmt - Building Operations</t>
  </si>
  <si>
    <t>Capital Contribution from Seattle School District to Building Operations</t>
  </si>
  <si>
    <t>- Four additional contributions for operating costs to be collected during term of the easement in 2021 at $569,272, 2026 at $659,942, 2031 at $765,054 and 2036 at $886,907.</t>
  </si>
  <si>
    <t>1137785</t>
  </si>
  <si>
    <t>DES Facilities Mgmt - Bldg Repair &amp; Replace</t>
  </si>
  <si>
    <t>Sid Bender</t>
  </si>
  <si>
    <t>- Capital contribution $1,000,000 to be collected upon execution of easement.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</si>
</sst>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86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57" t="s">
        <v>60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161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 t="s">
        <v>162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 t="s">
        <v>155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 t="s">
        <v>156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 t="s">
        <v>157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138" t="s">
        <v>158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 t="s">
        <v>159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>
        <v>20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9" t="s">
        <v>137</v>
      </c>
      <c r="E19" s="369"/>
      <c r="F19" s="370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170</v>
      </c>
      <c r="H21" s="144"/>
      <c r="I21" s="145"/>
      <c r="J21" s="146"/>
      <c r="K21" s="146" t="s">
        <v>160</v>
      </c>
      <c r="L21" s="146">
        <v>3951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166</v>
      </c>
      <c r="H22" s="144"/>
      <c r="I22" s="145"/>
      <c r="J22" s="146"/>
      <c r="K22" s="146" t="s">
        <v>160</v>
      </c>
      <c r="L22" s="146">
        <v>5511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164</v>
      </c>
      <c r="H29" s="186" t="s">
        <v>169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87" t="s">
        <v>142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1" t="s">
        <v>134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 t="s">
        <v>163</v>
      </c>
      <c r="D58" s="158" t="s">
        <v>164</v>
      </c>
      <c r="E58" s="379" t="s">
        <v>165</v>
      </c>
      <c r="F58" s="380"/>
      <c r="G58" s="151">
        <v>1000000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166</v>
      </c>
      <c r="D59" s="158" t="s">
        <v>169</v>
      </c>
      <c r="E59" s="379" t="s">
        <v>167</v>
      </c>
      <c r="F59" s="380"/>
      <c r="G59" s="151">
        <v>569272</v>
      </c>
      <c r="H59" s="151"/>
      <c r="I59" s="152"/>
      <c r="J59" s="152"/>
      <c r="K59" s="152"/>
      <c r="L59" s="152">
        <v>659942</v>
      </c>
      <c r="M59" s="152">
        <v>1651961</v>
      </c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48" t="s">
        <v>40</v>
      </c>
      <c r="D81" s="348"/>
      <c r="E81" s="349" t="s">
        <v>22</v>
      </c>
      <c r="F81" s="349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48" t="s">
        <v>40</v>
      </c>
      <c r="D92" s="348"/>
      <c r="E92" s="349" t="s">
        <v>22</v>
      </c>
      <c r="F92" s="349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hidden="1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2.7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147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153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172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168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2" t="s">
        <v>154</v>
      </c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 xml:space="preserve">The new revenue does not include grant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The new revenue has not been received.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>The new revenue will be received by …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1117106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1137785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2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E59:F5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B120" sqref="B120:S12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31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8" t="s">
        <v>31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"/>
    </row>
    <row r="4" spans="1:20" ht="3" customHeight="1" thickBot="1" thickTop="1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1"/>
    </row>
    <row r="5" spans="1:19" ht="13.5">
      <c r="A5" s="452" t="s">
        <v>7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1"/>
    </row>
    <row r="6" spans="1:20" ht="13.5">
      <c r="A6" s="448" t="s">
        <v>0</v>
      </c>
      <c r="B6" s="449"/>
      <c r="C6" s="447" t="str">
        <f>IF('2a.  Simple Form Data Entry'!G11="","   ",'2a.  Simple Form Data Entry'!G11)</f>
        <v xml:space="preserve">Alder School Easement  </v>
      </c>
      <c r="D6" s="447"/>
      <c r="E6" s="447"/>
      <c r="F6" s="447"/>
      <c r="G6" s="447"/>
      <c r="H6" s="447"/>
      <c r="I6" s="447"/>
      <c r="J6" s="447"/>
      <c r="L6" s="293" t="s">
        <v>16</v>
      </c>
      <c r="M6" s="293"/>
      <c r="O6" s="72"/>
      <c r="Q6" s="72"/>
      <c r="R6" s="319">
        <f>IF('2a.  Simple Form Data Entry'!G17="","   ",'2a.  Simple Form Data Entry'!G17)</f>
        <v>20</v>
      </c>
      <c r="S6" s="71" t="s">
        <v>17</v>
      </c>
      <c r="T6" s="11"/>
    </row>
    <row r="7" spans="1:20" ht="13.5" customHeight="1">
      <c r="A7" s="453" t="s">
        <v>150</v>
      </c>
      <c r="B7" s="444"/>
      <c r="C7" s="454" t="str">
        <f>IF('2a.  Simple Form Data Entry'!G12="","   ",'2a.  Simple Form Data Entry'!G12)</f>
        <v>DES Facilities Management</v>
      </c>
      <c r="D7" s="454"/>
      <c r="E7" s="454"/>
      <c r="F7" s="454"/>
      <c r="G7" s="454"/>
      <c r="H7" s="454"/>
      <c r="I7" s="454"/>
      <c r="J7" s="454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45" t="s">
        <v>2</v>
      </c>
      <c r="B8" s="446"/>
      <c r="C8" s="292" t="str">
        <f>IF('2a.  Simple Form Data Entry'!G15="","   ",'2a.  Simple Form Data Entry'!G15)</f>
        <v>Carolyn Mock / Stephanie Clabaugh</v>
      </c>
      <c r="E8" s="292"/>
      <c r="F8" s="446" t="s">
        <v>8</v>
      </c>
      <c r="G8" s="446"/>
      <c r="H8" s="329" t="str">
        <f>IF('2a.  Simple Form Data Entry'!G15=""," ",'2a.  Simple Form Data Entry'!G16)</f>
        <v>10/5/21</v>
      </c>
      <c r="I8" s="292"/>
      <c r="J8" s="292"/>
      <c r="L8" s="444" t="s">
        <v>10</v>
      </c>
      <c r="M8" s="444"/>
      <c r="N8" s="444"/>
      <c r="O8" s="444"/>
      <c r="P8" s="74"/>
      <c r="Q8" s="74"/>
      <c r="R8" s="292" t="str">
        <f>IF('2a.  Simple Form Data Entry'!G13="","   ",'2a.  Simple Form Data Entry'!G13)</f>
        <v>Easement</v>
      </c>
      <c r="S8" s="328"/>
      <c r="T8" s="292"/>
      <c r="U8" s="292"/>
      <c r="V8" s="292"/>
      <c r="W8" s="292"/>
      <c r="X8" s="292"/>
    </row>
    <row r="9" spans="1:24" ht="13.5" customHeight="1">
      <c r="A9" s="445" t="s">
        <v>3</v>
      </c>
      <c r="B9" s="446"/>
      <c r="C9" s="41" t="s">
        <v>171</v>
      </c>
      <c r="D9" s="292"/>
      <c r="E9" s="292"/>
      <c r="F9" s="446" t="s">
        <v>13</v>
      </c>
      <c r="G9" s="446"/>
      <c r="H9" s="469">
        <v>44308</v>
      </c>
      <c r="I9" s="292"/>
      <c r="J9" s="292"/>
      <c r="L9" s="444" t="s">
        <v>9</v>
      </c>
      <c r="M9" s="444"/>
      <c r="N9" s="444"/>
      <c r="O9" s="444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38" t="str">
        <f>IF('2a.  Simple Form Data Entry'!G10=""," ",'2a.  Simple Form Data Entry'!G10)</f>
        <v>Alder School Easement to operate at the Children &amp; Family Justice Center, 1211 E Alder St, Seattle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8" t="s">
        <v>14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7" t="s">
        <v>143</v>
      </c>
      <c r="B17" s="437"/>
      <c r="C17" s="437"/>
      <c r="D17" s="437"/>
      <c r="E17" s="434" t="str">
        <f>IF('2a.  Simple Form Data Entry'!G39="N","NA",'2a.  Simple Form Data Entry'!G40)</f>
        <v>NA</v>
      </c>
      <c r="F17" s="435"/>
      <c r="G17" s="436"/>
      <c r="H17" s="396" t="s">
        <v>151</v>
      </c>
      <c r="I17" s="397"/>
      <c r="J17" s="397"/>
      <c r="K17" s="397"/>
      <c r="L17" s="397"/>
      <c r="M17" s="397"/>
      <c r="N17" s="310"/>
      <c r="O17" s="389" t="str">
        <f>IF('2a.  Simple Form Data Entry'!G39="N","NA",'2a.  Simple Form Data Entry'!G41)</f>
        <v>NA</v>
      </c>
      <c r="P17" s="390"/>
      <c r="Q17" s="390"/>
      <c r="R17" s="390"/>
      <c r="S17" s="39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26.25" customHeight="1">
      <c r="A25" s="88" t="str">
        <f>IF('2a.  Simple Form Data Entry'!C58="","   ",'2a.  Simple Form Data Entry'!C58)</f>
        <v>DES Facilities Management - BR&amp;R</v>
      </c>
      <c r="B25" s="78"/>
      <c r="C25" s="78"/>
      <c r="D25" s="177">
        <f>+'2a.  Simple Form Data Entry'!J21</f>
        <v>0</v>
      </c>
      <c r="E25" s="89" t="str">
        <f>+'2a.  Simple Form Data Entry'!K21</f>
        <v>DES</v>
      </c>
      <c r="F25" s="177">
        <f>+'2a.  Simple Form Data Entry'!L21</f>
        <v>3951</v>
      </c>
      <c r="G25" s="90" t="str">
        <f>IF(A25="","   ",'2a.  Simple Form Data Entry'!D58)</f>
        <v>1117106</v>
      </c>
      <c r="H25" s="196" t="str">
        <f>IF('2a.  Simple Form Data Entry'!E58="","   ",'2a.  Simple Form Data Entry'!E58)</f>
        <v>Capital Contribution from Seattle School District to CFJC Project</v>
      </c>
      <c r="I25" s="80">
        <f>'2a.  Simple Form Data Entry'!N58</f>
        <v>0</v>
      </c>
      <c r="J25" s="80">
        <f>'2a.  Simple Form Data Entry'!G58</f>
        <v>1000000</v>
      </c>
      <c r="K25" s="80">
        <f>'2a.  Simple Form Data Entry'!H58</f>
        <v>0</v>
      </c>
      <c r="L25" s="80">
        <f>J25+K25</f>
        <v>1000000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27" customHeight="1">
      <c r="A26" s="84" t="str">
        <f>IF('2a.  Simple Form Data Entry'!C59="","   ",'2a.  Simple Form Data Entry'!C59)</f>
        <v>DES Facilities Mgmt - Building Operations</v>
      </c>
      <c r="B26" s="75"/>
      <c r="C26" s="75"/>
      <c r="D26" s="177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5511</v>
      </c>
      <c r="G26" s="90" t="str">
        <f>IF(A26="","   ",'2a.  Simple Form Data Entry'!D59)</f>
        <v>1137785</v>
      </c>
      <c r="H26" s="198" t="str">
        <f>IF('2a.  Simple Form Data Entry'!E59="","   ",'2a.  Simple Form Data Entry'!E59)</f>
        <v>Capital Contribution from Seattle School District to Building Operations</v>
      </c>
      <c r="I26" s="80">
        <f>'2a.  Simple Form Data Entry'!N59</f>
        <v>0</v>
      </c>
      <c r="J26" s="77">
        <f>'2a.  Simple Form Data Entry'!G59</f>
        <v>569272</v>
      </c>
      <c r="K26" s="77">
        <f>'2a.  Simple Form Data Entry'!H59</f>
        <v>0</v>
      </c>
      <c r="L26" s="80">
        <f aca="true" t="shared" si="2" ref="L26:L31">J26+K26</f>
        <v>569272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659942</v>
      </c>
      <c r="R26" s="80">
        <f t="shared" si="1"/>
        <v>659942</v>
      </c>
      <c r="S26" s="87">
        <f>'2a.  Simple Form Data Entry'!M59</f>
        <v>1651961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1569272</v>
      </c>
      <c r="K31" s="56">
        <f t="shared" si="3"/>
        <v>0</v>
      </c>
      <c r="L31" s="56">
        <f t="shared" si="2"/>
        <v>1569272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659942</v>
      </c>
      <c r="R31" s="56">
        <f t="shared" si="1"/>
        <v>659942</v>
      </c>
      <c r="S31" s="65">
        <f t="shared" si="3"/>
        <v>1651961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02" t="str">
        <f>IF('2a.  Simple Form Data Entry'!E80="","   ",'2a.  Simple Form Data Entry'!E80)</f>
        <v xml:space="preserve">   </v>
      </c>
      <c r="B35" s="403"/>
      <c r="C35" s="404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2" t="s">
        <v>55</v>
      </c>
      <c r="C39" s="39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4" t="s">
        <v>56</v>
      </c>
      <c r="C40" s="395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2" t="s">
        <v>57</v>
      </c>
      <c r="C41" s="39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8" t="s">
        <v>26</v>
      </c>
      <c r="C42" s="40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5" t="str">
        <f>IF('2a.  Simple Form Data Entry'!E91="","   ",'2a.  Simple Form Data Entry'!E91)</f>
        <v xml:space="preserve">   </v>
      </c>
      <c r="B45" s="406"/>
      <c r="C45" s="40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2" t="s">
        <v>55</v>
      </c>
      <c r="C49" s="39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4" t="s">
        <v>56</v>
      </c>
      <c r="C50" s="395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2" t="s">
        <v>57</v>
      </c>
      <c r="C51" s="39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8" t="s">
        <v>26</v>
      </c>
      <c r="C52" s="40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5" t="str">
        <f>IF('2a.  Simple Form Data Entry'!E102="","   ",'2a.  Simple Form Data Entry'!E102)</f>
        <v xml:space="preserve">   </v>
      </c>
      <c r="B55" s="406"/>
      <c r="C55" s="40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2" t="s">
        <v>55</v>
      </c>
      <c r="C59" s="39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4" t="s">
        <v>56</v>
      </c>
      <c r="C60" s="395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2" t="s">
        <v>57</v>
      </c>
      <c r="C61" s="39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8" t="s">
        <v>26</v>
      </c>
      <c r="C62" s="40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5" t="str">
        <f>IF('2a.  Simple Form Data Entry'!E113="","   ",'2a.  Simple Form Data Entry'!E113)</f>
        <v xml:space="preserve">   </v>
      </c>
      <c r="B65" s="406"/>
      <c r="C65" s="40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2" t="s">
        <v>55</v>
      </c>
      <c r="C69" s="39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4" t="s">
        <v>56</v>
      </c>
      <c r="C70" s="395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2" t="s">
        <v>57</v>
      </c>
      <c r="C71" s="39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8" t="s">
        <v>26</v>
      </c>
      <c r="C72" s="40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5" t="str">
        <f>IF('2a.  Simple Form Data Entry'!E124="","   ",'2a.  Simple Form Data Entry'!E124)</f>
        <v xml:space="preserve">   </v>
      </c>
      <c r="B75" s="406"/>
      <c r="C75" s="40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2" t="s">
        <v>55</v>
      </c>
      <c r="C79" s="39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4" t="s">
        <v>56</v>
      </c>
      <c r="C80" s="395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2" t="s">
        <v>57</v>
      </c>
      <c r="C81" s="39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8" t="s">
        <v>26</v>
      </c>
      <c r="C82" s="40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5" t="str">
        <f>IF('2a.  Simple Form Data Entry'!E135="","   ",'2a.  Simple Form Data Entry'!E135)</f>
        <v xml:space="preserve">   </v>
      </c>
      <c r="B85" s="406"/>
      <c r="C85" s="40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2" t="s">
        <v>55</v>
      </c>
      <c r="C89" s="39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4" t="s">
        <v>56</v>
      </c>
      <c r="C90" s="395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2" t="s">
        <v>57</v>
      </c>
      <c r="C91" s="39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8" t="s">
        <v>26</v>
      </c>
      <c r="C92" s="40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2" t="s">
        <v>15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5" t="s">
        <v>18</v>
      </c>
      <c r="B101" s="456"/>
      <c r="C101" s="457"/>
      <c r="D101" s="417" t="s">
        <v>19</v>
      </c>
      <c r="E101" s="417" t="s">
        <v>5</v>
      </c>
      <c r="F101" s="410" t="s">
        <v>104</v>
      </c>
      <c r="G101" s="417" t="s">
        <v>11</v>
      </c>
      <c r="H101" s="428" t="s">
        <v>23</v>
      </c>
      <c r="I101" s="315"/>
      <c r="J101" s="190">
        <f>'2a.  Simple Form Data Entry'!G19</f>
        <v>2021</v>
      </c>
      <c r="K101" s="286" t="str">
        <f>'2a.  Simple Form Data Entry'!H155</f>
        <v>NA</v>
      </c>
      <c r="L101" s="412" t="str">
        <f>CONCATENATE(L24," Appropriation Change")</f>
        <v>2021 / 2022 Appropriation Change</v>
      </c>
      <c r="P101" s="42"/>
      <c r="Q101" s="314"/>
      <c r="R101" s="421" t="s">
        <v>135</v>
      </c>
      <c r="S101" s="422"/>
      <c r="T101" s="42"/>
    </row>
    <row r="102" spans="1:20" ht="27.75" customHeight="1" thickBot="1">
      <c r="A102" s="458"/>
      <c r="B102" s="459"/>
      <c r="C102" s="460"/>
      <c r="D102" s="418"/>
      <c r="E102" s="418"/>
      <c r="F102" s="411"/>
      <c r="G102" s="418"/>
      <c r="H102" s="429"/>
      <c r="I102" s="316"/>
      <c r="J102" s="191" t="s">
        <v>24</v>
      </c>
      <c r="K102" s="287" t="str">
        <f>'2a.  Simple Form Data Entry'!H156</f>
        <v xml:space="preserve"> </v>
      </c>
      <c r="L102" s="413"/>
      <c r="P102" s="42"/>
      <c r="Q102" s="314"/>
      <c r="R102" s="423"/>
      <c r="S102" s="424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19">
        <f>'2a.  Simple Form Data Entry'!J157</f>
        <v>0</v>
      </c>
      <c r="S103" s="42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98">
        <f>'2a.  Simple Form Data Entry'!J158</f>
        <v>0</v>
      </c>
      <c r="S104" s="39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8">
        <f>'2a.  Simple Form Data Entry'!J159</f>
        <v>0</v>
      </c>
      <c r="S105" s="39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8">
        <f>'2a.  Simple Form Data Entry'!J160</f>
        <v>0</v>
      </c>
      <c r="S106" s="39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8">
        <f>'2a.  Simple Form Data Entry'!J161</f>
        <v>0</v>
      </c>
      <c r="S107" s="39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8">
        <f>'2a.  Simple Form Data Entry'!J162</f>
        <v>0</v>
      </c>
      <c r="S108" s="399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0">
        <f>SUM(R103:S107)</f>
        <v>0</v>
      </c>
      <c r="S109" s="40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0" t="str">
        <f>IF('2a.  Simple Form Data Entry'!G39="Y","See note 5 below.",'2a.  Simple Form Data Entry'!D43)</f>
        <v>An NPV analysis was not performed because …</v>
      </c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5"/>
    </row>
    <row r="113" spans="1:20" ht="13.5">
      <c r="A113" s="68" t="s">
        <v>112</v>
      </c>
      <c r="B113" s="425" t="s">
        <v>148</v>
      </c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5"/>
    </row>
    <row r="114" spans="1:20" ht="15" customHeight="1">
      <c r="A114" s="69" t="s">
        <v>52</v>
      </c>
      <c r="B114" s="426" t="s">
        <v>116</v>
      </c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5"/>
    </row>
    <row r="115" spans="1:20" ht="13.5">
      <c r="A115" s="69" t="s">
        <v>113</v>
      </c>
      <c r="B115" s="427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5"/>
    </row>
    <row r="116" spans="1:20" ht="13.5" customHeight="1">
      <c r="A116" s="67" t="s">
        <v>114</v>
      </c>
      <c r="B116" s="41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is backed by new revenue. The new revenue does not include grant revenue.  The new revenue has not been received. The new revenue will be received by …</v>
      </c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5"/>
    </row>
    <row r="117" spans="1:20" ht="16.5" customHeight="1">
      <c r="A117" s="67" t="s">
        <v>118</v>
      </c>
      <c r="B117" s="415" t="s">
        <v>111</v>
      </c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5"/>
    </row>
    <row r="118" spans="1:19" ht="14.25" customHeight="1">
      <c r="A118" s="67"/>
      <c r="B118" s="414" t="str">
        <f>'2a.  Simple Form Data Entry'!C174</f>
        <v>- Capital contribution $1,000,000 to be collected upon execution of easement.</v>
      </c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</row>
    <row r="119" spans="1:19" ht="13.5">
      <c r="A119" s="67"/>
      <c r="B119" s="414" t="str">
        <f>'2a.  Simple Form Data Entry'!C175</f>
        <v>- Four additional contributions for operating costs to be collected during term of the easement in 2021 at $569,272, 2026 at $659,942, 2031 at $765,054 and 2036 at $886,907.</v>
      </c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</row>
    <row r="120" spans="1:19" ht="12.75" customHeight="1">
      <c r="A120" s="67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</row>
    <row r="121" spans="1:19" ht="15" customHeight="1">
      <c r="A121" s="67"/>
      <c r="B121" s="414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</row>
    <row r="122" spans="1:20" ht="13.5">
      <c r="A122" s="67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5"/>
    </row>
    <row r="123" spans="1:19" ht="13.5">
      <c r="A123" s="67"/>
      <c r="B123" s="414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</row>
    <row r="124" spans="1:19" ht="13.5">
      <c r="A124" t="str">
        <f>IF('2a.  Simple Form Data Entry'!C180=""," ","6.")</f>
        <v xml:space="preserve"> </v>
      </c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</row>
    <row r="125" spans="1:19" ht="13.5">
      <c r="A125" s="69"/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</row>
    <row r="126" spans="1:19" ht="13.5">
      <c r="A126" s="69"/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58" sqref="G5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57" t="s">
        <v>126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9" t="s">
        <v>137</v>
      </c>
      <c r="E19" s="369"/>
      <c r="F19" s="370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87" t="s">
        <v>142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1" t="s">
        <v>134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79"/>
      <c r="F58" s="380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48" t="s">
        <v>40</v>
      </c>
      <c r="D81" s="348"/>
      <c r="E81" s="349" t="s">
        <v>22</v>
      </c>
      <c r="F81" s="349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48" t="s">
        <v>40</v>
      </c>
      <c r="D92" s="348"/>
      <c r="E92" s="349" t="s">
        <v>22</v>
      </c>
      <c r="F92" s="349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147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152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139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123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34.5" customHeight="1" thickBot="1">
      <c r="B178" s="210"/>
      <c r="C178" s="343" t="s">
        <v>123</v>
      </c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5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2" t="s">
        <v>138</v>
      </c>
      <c r="D180" s="342"/>
      <c r="E180" s="342"/>
      <c r="F180" s="342"/>
      <c r="G180" s="342"/>
      <c r="H180" s="342"/>
      <c r="I180" s="342"/>
      <c r="J180" s="342"/>
      <c r="K180" s="342"/>
      <c r="L180" s="342"/>
      <c r="M180" s="342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42187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57421875" style="0" hidden="1" customWidth="1"/>
    <col min="11" max="11" width="1.1484375" style="0" hidden="1" customWidth="1"/>
    <col min="12" max="12" width="15.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31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8" t="s">
        <v>31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"/>
    </row>
    <row r="4" spans="1:20" ht="3" customHeight="1" thickBot="1" thickTop="1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1"/>
    </row>
    <row r="5" spans="1:19" ht="13.5">
      <c r="A5" s="452" t="s">
        <v>7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1"/>
    </row>
    <row r="6" spans="1:20" ht="13.5">
      <c r="A6" s="448" t="s">
        <v>0</v>
      </c>
      <c r="B6" s="449"/>
      <c r="C6" s="447" t="str">
        <f>IF('2b.  Complex Form Data Entry'!G11="","   ",'2b.  Complex Form Data Entry'!G11)</f>
        <v xml:space="preserve">   </v>
      </c>
      <c r="D6" s="447"/>
      <c r="E6" s="447"/>
      <c r="F6" s="447"/>
      <c r="G6" s="447"/>
      <c r="H6" s="447"/>
      <c r="I6" s="447"/>
      <c r="J6" s="447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3" t="s">
        <v>150</v>
      </c>
      <c r="B7" s="444"/>
      <c r="C7" s="454" t="str">
        <f>IF('2b.  Complex Form Data Entry'!G12="","   ",'2b.  Complex Form Data Entry'!G12)</f>
        <v xml:space="preserve">   </v>
      </c>
      <c r="D7" s="454"/>
      <c r="E7" s="454"/>
      <c r="F7" s="454"/>
      <c r="G7" s="454"/>
      <c r="H7" s="454"/>
      <c r="I7" s="454"/>
      <c r="J7" s="454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5" t="s">
        <v>2</v>
      </c>
      <c r="B8" s="446"/>
      <c r="C8" s="292" t="str">
        <f>IF('2b.  Complex Form Data Entry'!G15="","   ",'2b.  Complex Form Data Entry'!G15)</f>
        <v xml:space="preserve">   </v>
      </c>
      <c r="E8" s="292"/>
      <c r="F8" s="446" t="s">
        <v>8</v>
      </c>
      <c r="G8" s="446"/>
      <c r="H8" s="329" t="str">
        <f>IF('2b.  Complex Form Data Entry'!G15=""," ",'2b.  Complex Form Data Entry'!G16)</f>
        <v xml:space="preserve"> </v>
      </c>
      <c r="I8" s="292"/>
      <c r="J8" s="292"/>
      <c r="L8" s="444" t="s">
        <v>10</v>
      </c>
      <c r="M8" s="444"/>
      <c r="N8" s="444"/>
      <c r="O8" s="444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5" t="s">
        <v>3</v>
      </c>
      <c r="B9" s="446"/>
      <c r="C9" s="295"/>
      <c r="D9" s="292"/>
      <c r="E9" s="292"/>
      <c r="F9" s="446" t="s">
        <v>13</v>
      </c>
      <c r="G9" s="446"/>
      <c r="H9" s="292"/>
      <c r="I9" s="292"/>
      <c r="J9" s="292"/>
      <c r="L9" s="444" t="s">
        <v>9</v>
      </c>
      <c r="M9" s="444"/>
      <c r="N9" s="444"/>
      <c r="O9" s="444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38" t="str">
        <f>IF('2b.  Complex Form Data Entry'!G10=""," ",'2b.  Complex Form Data Entry'!G10)</f>
        <v xml:space="preserve"> 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8" t="s">
        <v>14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7" t="s">
        <v>143</v>
      </c>
      <c r="B17" s="437"/>
      <c r="C17" s="437"/>
      <c r="D17" s="437"/>
      <c r="E17" s="461" t="str">
        <f>IF('2b.  Complex Form Data Entry'!G39="N","NA",'2b.  Complex Form Data Entry'!G40)</f>
        <v>NA</v>
      </c>
      <c r="F17" s="462"/>
      <c r="G17" s="463"/>
      <c r="H17" s="396" t="s">
        <v>151</v>
      </c>
      <c r="I17" s="397"/>
      <c r="J17" s="397"/>
      <c r="K17" s="397"/>
      <c r="L17" s="397"/>
      <c r="M17" s="397"/>
      <c r="N17" s="310"/>
      <c r="O17" s="461" t="str">
        <f>IF('2b.  Complex Form Data Entry'!G39="N","NA",'2b.  Complex Form Data Entry'!G41)</f>
        <v>NA</v>
      </c>
      <c r="P17" s="462"/>
      <c r="Q17" s="462"/>
      <c r="R17" s="462"/>
      <c r="S17" s="46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2021</v>
      </c>
      <c r="J24" s="95">
        <f>'2b.  Complex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2021</v>
      </c>
      <c r="J34" s="95">
        <f>'2b.  Complex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02" t="str">
        <f>IF('2b.  Complex Form Data Entry'!E80="","   ",'2b.  Complex Form Data Entry'!E80)</f>
        <v xml:space="preserve">   </v>
      </c>
      <c r="B35" s="403"/>
      <c r="C35" s="404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2" t="s">
        <v>55</v>
      </c>
      <c r="C39" s="39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4" t="s">
        <v>56</v>
      </c>
      <c r="C40" s="395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2" t="s">
        <v>57</v>
      </c>
      <c r="C41" s="39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8" t="s">
        <v>26</v>
      </c>
      <c r="C42" s="40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5" t="str">
        <f>IF('2b.  Complex Form Data Entry'!E91="","   ",'2b.  Complex Form Data Entry'!E91)</f>
        <v xml:space="preserve">   </v>
      </c>
      <c r="B45" s="406"/>
      <c r="C45" s="40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2" t="s">
        <v>55</v>
      </c>
      <c r="C49" s="39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4" t="s">
        <v>56</v>
      </c>
      <c r="C50" s="395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2" t="s">
        <v>57</v>
      </c>
      <c r="C51" s="39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8" t="s">
        <v>26</v>
      </c>
      <c r="C52" s="40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5" t="str">
        <f>IF('2b.  Complex Form Data Entry'!E102="","   ",'2b.  Complex Form Data Entry'!E102)</f>
        <v xml:space="preserve">   </v>
      </c>
      <c r="B55" s="406"/>
      <c r="C55" s="40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2" t="s">
        <v>55</v>
      </c>
      <c r="C59" s="39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4" t="s">
        <v>56</v>
      </c>
      <c r="C60" s="395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2" t="s">
        <v>57</v>
      </c>
      <c r="C61" s="39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8" t="s">
        <v>26</v>
      </c>
      <c r="C62" s="40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5" t="str">
        <f>IF('2b.  Complex Form Data Entry'!E113="","   ",'2b.  Complex Form Data Entry'!E113)</f>
        <v xml:space="preserve">   </v>
      </c>
      <c r="B65" s="406"/>
      <c r="C65" s="40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2" t="s">
        <v>55</v>
      </c>
      <c r="C69" s="39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4" t="s">
        <v>56</v>
      </c>
      <c r="C70" s="395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2" t="s">
        <v>57</v>
      </c>
      <c r="C71" s="39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8" t="s">
        <v>26</v>
      </c>
      <c r="C72" s="40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5" t="str">
        <f>IF('2b.  Complex Form Data Entry'!E124="","   ",'2b.  Complex Form Data Entry'!E124)</f>
        <v xml:space="preserve">   </v>
      </c>
      <c r="B75" s="406"/>
      <c r="C75" s="40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2" t="s">
        <v>55</v>
      </c>
      <c r="C79" s="39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4" t="s">
        <v>56</v>
      </c>
      <c r="C80" s="395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2" t="s">
        <v>57</v>
      </c>
      <c r="C81" s="39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08" t="s">
        <v>26</v>
      </c>
      <c r="C82" s="40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5" t="str">
        <f>IF('2b.  Complex Form Data Entry'!E135="","   ",'2b.  Complex Form Data Entry'!E135)</f>
        <v xml:space="preserve">   </v>
      </c>
      <c r="B85" s="406"/>
      <c r="C85" s="40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2" t="s">
        <v>55</v>
      </c>
      <c r="C89" s="39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4" t="s">
        <v>56</v>
      </c>
      <c r="C90" s="395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2" t="s">
        <v>57</v>
      </c>
      <c r="C91" s="39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08" t="s">
        <v>26</v>
      </c>
      <c r="C92" s="40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31" t="s">
        <v>133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88" t="s">
        <v>31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1"/>
    </row>
    <row r="100" spans="1:20" ht="3" customHeight="1" thickBot="1" thickTop="1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1"/>
    </row>
    <row r="101" spans="1:19" ht="13.5">
      <c r="A101" s="452" t="s">
        <v>7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1"/>
    </row>
    <row r="102" spans="1:20" ht="13.5">
      <c r="A102" s="448" t="s">
        <v>0</v>
      </c>
      <c r="B102" s="449"/>
      <c r="C102" s="447" t="str">
        <f>IF('2b.  Complex Form Data Entry'!G11="","   ",'2b.  Complex Form Data Entry'!G11)</f>
        <v xml:space="preserve">   </v>
      </c>
      <c r="D102" s="447"/>
      <c r="E102" s="447"/>
      <c r="F102" s="447"/>
      <c r="G102" s="447"/>
      <c r="H102" s="447"/>
      <c r="I102" s="447"/>
      <c r="J102" s="447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3" t="s">
        <v>150</v>
      </c>
      <c r="B103" s="444"/>
      <c r="C103" s="454" t="str">
        <f>IF('2b.  Complex Form Data Entry'!G12="","   ",'2b.  Complex Form Data Entry'!G12)</f>
        <v xml:space="preserve">   </v>
      </c>
      <c r="D103" s="454"/>
      <c r="E103" s="454"/>
      <c r="F103" s="454"/>
      <c r="G103" s="454"/>
      <c r="H103" s="454"/>
      <c r="I103" s="454"/>
      <c r="J103" s="454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5" t="s">
        <v>2</v>
      </c>
      <c r="B104" s="446"/>
      <c r="C104" s="298" t="str">
        <f>IF('2b.  Complex Form Data Entry'!G15="","   ",'2b.  Complex Form Data Entry'!G15)</f>
        <v xml:space="preserve">   </v>
      </c>
      <c r="E104" s="298"/>
      <c r="F104" s="446" t="s">
        <v>8</v>
      </c>
      <c r="G104" s="446"/>
      <c r="H104" s="329" t="str">
        <f>IF('2b.  Complex Form Data Entry'!G15=""," ",'2b.  Complex Form Data Entry'!G16)</f>
        <v xml:space="preserve"> </v>
      </c>
      <c r="I104" s="298"/>
      <c r="J104" s="298"/>
      <c r="L104" s="444" t="s">
        <v>10</v>
      </c>
      <c r="M104" s="444"/>
      <c r="N104" s="444"/>
      <c r="O104" s="444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5" t="s">
        <v>3</v>
      </c>
      <c r="B105" s="446"/>
      <c r="C105" s="300"/>
      <c r="D105" s="298"/>
      <c r="E105" s="298"/>
      <c r="F105" s="446" t="s">
        <v>13</v>
      </c>
      <c r="G105" s="446"/>
      <c r="H105" s="298"/>
      <c r="I105" s="298"/>
      <c r="J105" s="298"/>
      <c r="L105" s="444" t="s">
        <v>9</v>
      </c>
      <c r="M105" s="444"/>
      <c r="N105" s="444"/>
      <c r="O105" s="444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38" t="str">
        <f>IF('2b.  Complex Form Data Entry'!G10=""," ",'2b.  Complex Form Data Entry'!G10)</f>
        <v xml:space="preserve"> </v>
      </c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9"/>
      <c r="T106" s="11"/>
    </row>
    <row r="107" spans="1:20" ht="13" thickBot="1">
      <c r="A107" s="332"/>
      <c r="B107" s="333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1"/>
      <c r="T107" s="11"/>
    </row>
    <row r="108" spans="1:20" ht="18.75" customHeight="1" thickBot="1" thickTop="1">
      <c r="A108" s="432" t="s">
        <v>15</v>
      </c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5" t="s">
        <v>18</v>
      </c>
      <c r="B112" s="456"/>
      <c r="C112" s="457"/>
      <c r="D112" s="417" t="s">
        <v>19</v>
      </c>
      <c r="E112" s="417" t="s">
        <v>5</v>
      </c>
      <c r="F112" s="410" t="s">
        <v>104</v>
      </c>
      <c r="G112" s="417" t="s">
        <v>11</v>
      </c>
      <c r="H112" s="428" t="s">
        <v>23</v>
      </c>
      <c r="I112" s="315"/>
      <c r="J112" s="190">
        <f>'2b.  Complex Form Data Entry'!G19</f>
        <v>2021</v>
      </c>
      <c r="K112" s="286" t="str">
        <f>'2b.  Complex Form Data Entry'!H155</f>
        <v>NA</v>
      </c>
      <c r="L112" s="412" t="str">
        <f>CONCATENATE(L34," Appropriation Change")</f>
        <v>2021 / 2022 Appropriation Change</v>
      </c>
      <c r="O112" s="303"/>
      <c r="P112" s="303"/>
      <c r="Q112" s="303"/>
      <c r="R112" s="421" t="s">
        <v>136</v>
      </c>
      <c r="S112" s="422"/>
      <c r="T112" s="42"/>
    </row>
    <row r="113" spans="1:20" ht="37.5" customHeight="1" thickBot="1">
      <c r="A113" s="458"/>
      <c r="B113" s="459"/>
      <c r="C113" s="460"/>
      <c r="D113" s="418"/>
      <c r="E113" s="418"/>
      <c r="F113" s="411"/>
      <c r="G113" s="418"/>
      <c r="H113" s="429"/>
      <c r="I113" s="316"/>
      <c r="J113" s="191" t="s">
        <v>24</v>
      </c>
      <c r="K113" s="287" t="str">
        <f>'2b.  Complex Form Data Entry'!H156</f>
        <v xml:space="preserve"> </v>
      </c>
      <c r="L113" s="413"/>
      <c r="O113" s="303"/>
      <c r="P113" s="303"/>
      <c r="Q113" s="303"/>
      <c r="R113" s="423"/>
      <c r="S113" s="424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5">
        <f>'2b.  Complex Form Data Entry'!J157</f>
        <v>0</v>
      </c>
      <c r="S114" s="466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5">
        <f>'2b.  Complex Form Data Entry'!J158</f>
        <v>0</v>
      </c>
      <c r="S115" s="466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5">
        <f>'2b.  Complex Form Data Entry'!J159</f>
        <v>0</v>
      </c>
      <c r="S116" s="466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5">
        <f>'2b.  Complex Form Data Entry'!J160</f>
        <v>0</v>
      </c>
      <c r="S117" s="466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5">
        <f>'2b.  Complex Form Data Entry'!J161</f>
        <v>0</v>
      </c>
      <c r="S118" s="466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5">
        <f>'2b.  Complex Form Data Entry'!J162</f>
        <v>0</v>
      </c>
      <c r="S119" s="466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7">
        <f>SUM(R114:S119)</f>
        <v>0</v>
      </c>
      <c r="S120" s="468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0" t="str">
        <f>IF('2b.  Complex Form Data Entry'!G39="Y","See note 5 below.",'2b.  Complex Form Data Entry'!D43)</f>
        <v>An NPV analysis was not performed because …</v>
      </c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5"/>
    </row>
    <row r="124" spans="1:20" ht="13.5">
      <c r="A124" s="68" t="s">
        <v>112</v>
      </c>
      <c r="B124" s="425" t="s">
        <v>148</v>
      </c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5"/>
    </row>
    <row r="125" spans="1:20" ht="14.25" customHeight="1">
      <c r="A125" s="69" t="s">
        <v>52</v>
      </c>
      <c r="B125" s="464" t="s">
        <v>116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5"/>
    </row>
    <row r="126" spans="1:20" ht="16.5" customHeight="1">
      <c r="A126" s="69" t="s">
        <v>113</v>
      </c>
      <c r="B126" s="427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5"/>
    </row>
    <row r="127" spans="1:20" ht="14.25" customHeight="1">
      <c r="A127" s="67" t="s">
        <v>114</v>
      </c>
      <c r="B127" s="41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6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  <c r="T127" s="5"/>
    </row>
    <row r="128" spans="1:20" ht="16.5" customHeight="1">
      <c r="A128" s="67" t="s">
        <v>118</v>
      </c>
      <c r="B128" s="415" t="s">
        <v>111</v>
      </c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5"/>
    </row>
    <row r="129" spans="1:19" ht="14.25" customHeight="1">
      <c r="A129" s="67"/>
      <c r="B129" s="414" t="str">
        <f>'2b.  Complex Form Data Entry'!C174</f>
        <v>-</v>
      </c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</row>
    <row r="130" spans="1:19" ht="13.5">
      <c r="A130" s="67"/>
      <c r="B130" s="414" t="str">
        <f>'2b.  Complex Form Data Entry'!C175</f>
        <v xml:space="preserve">- </v>
      </c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</row>
    <row r="131" spans="1:19" ht="12.75" customHeight="1">
      <c r="A131" s="67"/>
      <c r="B131" s="414" t="str">
        <f>'2b.  Complex Form Data Entry'!C176</f>
        <v xml:space="preserve">- </v>
      </c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</row>
    <row r="132" spans="1:19" ht="15" customHeight="1">
      <c r="A132" s="67"/>
      <c r="B132" s="414" t="str">
        <f>'2b.  Complex Form Data Entry'!C177</f>
        <v xml:space="preserve">- 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</row>
    <row r="133" spans="1:20" ht="13.5">
      <c r="A133" s="67"/>
      <c r="B133" s="414" t="str">
        <f>'2b.  Complex Form Data Entry'!C178</f>
        <v xml:space="preserve">- </v>
      </c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5"/>
    </row>
    <row r="134" spans="1:19" ht="13.5">
      <c r="A134" s="67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</row>
    <row r="135" spans="1:19" ht="13.5">
      <c r="A135" t="str">
        <f>IF('2b.  Complex Form Data Entry'!C181=""," ","6.")</f>
        <v xml:space="preserve"> </v>
      </c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</row>
    <row r="136" spans="1:19" ht="13.5">
      <c r="A136" s="69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</row>
    <row r="137" spans="1:19" ht="13.5">
      <c r="A137" s="69"/>
      <c r="B137" s="414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22A909C-8442-43B9-BF08-323131D47E88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9813591-1ACF-45F2-86E8-D18FCD079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cc811197-5a73-4d86-a206-c117da05ddaa"/>
    <ds:schemaRef ds:uri="http://schemas.microsoft.com/office/infopath/2007/PartnerControls"/>
    <ds:schemaRef ds:uri="http://schemas.openxmlformats.org/package/2006/metadata/core-properties"/>
    <ds:schemaRef ds:uri="4014f290-5a86-44a6-bf90-5365310a716f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2022-04-22T23:29:07Z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503f52bb-cb1e-435b-b042-03c518967503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