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Violent Crimes Review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Jason King</author>
  </authors>
  <commentList>
    <comment ref="A9" authorId="0">
      <text>
        <r>
          <rPr>
            <b/>
            <sz val="8"/>
            <rFont val="Tahoma"/>
            <family val="0"/>
          </rPr>
          <t>Jason King:</t>
        </r>
        <r>
          <rPr>
            <sz val="8"/>
            <rFont val="Tahoma"/>
            <family val="0"/>
          </rPr>
          <t xml:space="preserve">
Includes all positions except the Captain</t>
        </r>
      </text>
    </comment>
    <comment ref="A10" authorId="0">
      <text>
        <r>
          <rPr>
            <b/>
            <sz val="8"/>
            <rFont val="Tahoma"/>
            <family val="0"/>
          </rPr>
          <t>Jason King:</t>
        </r>
        <r>
          <rPr>
            <sz val="8"/>
            <rFont val="Tahoma"/>
            <family val="0"/>
          </rPr>
          <t xml:space="preserve">
Includes all Sworn</t>
        </r>
      </text>
    </comment>
  </commentList>
</comments>
</file>

<file path=xl/sharedStrings.xml><?xml version="1.0" encoding="utf-8"?>
<sst xmlns="http://schemas.openxmlformats.org/spreadsheetml/2006/main" count="20" uniqueCount="20">
  <si>
    <t>2004 Violent Crimes Review Team Supplemental Request</t>
  </si>
  <si>
    <t>Positions</t>
  </si>
  <si>
    <t>Months</t>
  </si>
  <si>
    <t>Total Months</t>
  </si>
  <si>
    <t>Salary</t>
  </si>
  <si>
    <t>2004 Sal</t>
  </si>
  <si>
    <t>Benefits</t>
  </si>
  <si>
    <t>Total</t>
  </si>
  <si>
    <t>FTEs</t>
  </si>
  <si>
    <t>Detectives</t>
  </si>
  <si>
    <t>Other Personnel Costs</t>
  </si>
  <si>
    <t>COLA</t>
  </si>
  <si>
    <t>Overtime</t>
  </si>
  <si>
    <t>Detective Pay</t>
  </si>
  <si>
    <t>Other Special Pay</t>
  </si>
  <si>
    <t>Transportation</t>
  </si>
  <si>
    <t>Lease Vehicles (GRHI)</t>
  </si>
  <si>
    <t>Gasoline (GRHI)</t>
  </si>
  <si>
    <t>Total Supplemental Needed</t>
  </si>
  <si>
    <t>2004 COPS UHP Grant 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</si>
</sst>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3" fillId="0" borderId="0" xfId="0" applyNumberFormat="1" applyFont="1" applyAlignment="1">
      <alignment horizontal="right" wrapText="1"/>
    </xf>
    <xf numFmtId="38" fontId="3" fillId="0" borderId="0" xfId="0" applyNumberFormat="1" applyFont="1" applyAlignment="1">
      <alignment horizontal="center" wrapText="1"/>
    </xf>
    <xf numFmtId="38" fontId="3" fillId="0" borderId="0" xfId="15" applyNumberFormat="1" applyFont="1" applyAlignment="1">
      <alignment horizontal="center" wrapText="1"/>
    </xf>
    <xf numFmtId="38" fontId="0" fillId="0" borderId="0" xfId="0" applyNumberFormat="1" applyFont="1" applyFill="1" applyBorder="1" applyAlignment="1">
      <alignment horizontal="center" wrapText="1"/>
    </xf>
    <xf numFmtId="40" fontId="0" fillId="0" borderId="0" xfId="0" applyNumberFormat="1" applyAlignment="1">
      <alignment horizontal="center"/>
    </xf>
    <xf numFmtId="38" fontId="2" fillId="0" borderId="0" xfId="0" applyNumberFormat="1" applyFon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0" xfId="15" applyNumberFormat="1" applyBorder="1" applyAlignment="1">
      <alignment/>
    </xf>
    <xf numFmtId="38" fontId="2" fillId="0" borderId="0" xfId="15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0" fillId="0" borderId="0" xfId="15" applyNumberFormat="1" applyFont="1" applyFill="1" applyAlignment="1">
      <alignment/>
    </xf>
    <xf numFmtId="38" fontId="0" fillId="0" borderId="1" xfId="0" applyNumberFormat="1" applyBorder="1" applyAlignment="1">
      <alignment/>
    </xf>
    <xf numFmtId="38" fontId="0" fillId="0" borderId="1" xfId="15" applyNumberForma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2" fillId="0" borderId="0" xfId="15" applyNumberFormat="1" applyFont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2" fillId="2" borderId="2" xfId="0" applyNumberFormat="1" applyFont="1" applyFill="1" applyBorder="1" applyAlignment="1">
      <alignment/>
    </xf>
    <xf numFmtId="38" fontId="0" fillId="2" borderId="3" xfId="0" applyNumberFormat="1" applyFill="1" applyBorder="1" applyAlignment="1">
      <alignment/>
    </xf>
    <xf numFmtId="38" fontId="0" fillId="2" borderId="3" xfId="15" applyNumberFormat="1" applyFill="1" applyBorder="1" applyAlignment="1">
      <alignment/>
    </xf>
    <xf numFmtId="38" fontId="2" fillId="2" borderId="4" xfId="0" applyNumberFormat="1" applyFont="1" applyFill="1" applyBorder="1" applyAlignment="1">
      <alignment/>
    </xf>
    <xf numFmtId="43" fontId="2" fillId="2" borderId="4" xfId="15" applyFont="1" applyFill="1" applyBorder="1" applyAlignment="1">
      <alignment/>
    </xf>
    <xf numFmtId="38" fontId="2" fillId="0" borderId="2" xfId="0" applyNumberFormat="1" applyFont="1" applyBorder="1" applyAlignment="1">
      <alignment/>
    </xf>
    <xf numFmtId="38" fontId="0" fillId="0" borderId="3" xfId="0" applyNumberFormat="1" applyBorder="1" applyAlignment="1">
      <alignment/>
    </xf>
    <xf numFmtId="38" fontId="0" fillId="0" borderId="3" xfId="15" applyNumberFormat="1" applyBorder="1" applyAlignment="1">
      <alignment/>
    </xf>
    <xf numFmtId="38" fontId="2" fillId="0" borderId="4" xfId="15" applyNumberFormat="1" applyFont="1" applyBorder="1" applyAlignment="1">
      <alignment/>
    </xf>
    <xf numFmtId="38" fontId="1" fillId="3" borderId="0" xfId="15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jchon\Local%20Settings\Temporary%20Internet%20Files\OLKB3\GRHI%20Proviso%20Rpt-June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copy"/>
      <sheetName val="Sheet2"/>
      <sheetName val="Approp in Low Org"/>
      <sheetName val="GRHI New Approp 2003-04"/>
      <sheetName val="HLS Suppl"/>
      <sheetName val="Absorbed Positions"/>
      <sheetName val="GRHI Supple"/>
      <sheetName val="Big Picture $$"/>
      <sheetName val="Big Picture Positions"/>
      <sheetName val="VCRT Supple"/>
      <sheetName val="Revenue by Yr and Function"/>
      <sheetName val="Revenue Rollup"/>
      <sheetName val="Rev by Year (GRHI)"/>
      <sheetName val="Rev by Year (VCRT)"/>
      <sheetName val="Rev by Year (HLS)"/>
      <sheetName val="2003 and 2004 budget"/>
    </sheetNames>
    <sheetDataSet>
      <sheetData sheetId="6">
        <row r="22">
          <cell r="H22">
            <v>10381.800000000001</v>
          </cell>
        </row>
      </sheetData>
      <sheetData sheetId="10">
        <row r="8">
          <cell r="D8">
            <v>132685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0.140625" style="2" customWidth="1"/>
    <col min="2" max="2" width="8.57421875" style="2" customWidth="1"/>
    <col min="3" max="3" width="7.00390625" style="2" customWidth="1"/>
    <col min="4" max="4" width="9.140625" style="2" customWidth="1"/>
    <col min="5" max="5" width="10.00390625" style="2" customWidth="1"/>
    <col min="6" max="6" width="8.421875" style="2" customWidth="1"/>
    <col min="7" max="7" width="9.00390625" style="3" customWidth="1"/>
    <col min="8" max="8" width="9.8515625" style="2" customWidth="1"/>
    <col min="9" max="9" width="8.140625" style="2" customWidth="1"/>
    <col min="10" max="10" width="6.7109375" style="2" customWidth="1"/>
    <col min="11" max="12" width="9.140625" style="2" customWidth="1"/>
    <col min="13" max="13" width="8.140625" style="2" customWidth="1"/>
    <col min="14" max="14" width="10.28125" style="2" customWidth="1"/>
    <col min="15" max="16384" width="9.140625" style="2" customWidth="1"/>
  </cols>
  <sheetData>
    <row r="1" spans="1:15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</row>
    <row r="2" spans="10:15" ht="15" customHeight="1">
      <c r="J2" s="34"/>
      <c r="K2" s="34"/>
      <c r="L2" s="34"/>
      <c r="M2" s="34"/>
      <c r="N2" s="34"/>
      <c r="O2" s="34"/>
    </row>
    <row r="3" spans="2:15" s="4" customFormat="1" ht="25.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7"/>
      <c r="K3" s="7"/>
      <c r="L3" s="7"/>
      <c r="M3" s="7"/>
      <c r="N3" s="7"/>
      <c r="O3" s="7"/>
    </row>
    <row r="4" spans="1:15" ht="12" customHeight="1">
      <c r="A4" s="2" t="s">
        <v>9</v>
      </c>
      <c r="B4" s="2">
        <v>3</v>
      </c>
      <c r="C4" s="2">
        <v>9</v>
      </c>
      <c r="D4" s="2">
        <f>B4*C4</f>
        <v>27</v>
      </c>
      <c r="E4" s="3">
        <v>58979</v>
      </c>
      <c r="F4" s="3">
        <f>+E4/12*C4*B4</f>
        <v>132702.75</v>
      </c>
      <c r="G4" s="3">
        <f>+((921+168+(2675/12))*C4*B4)+((0.0765+0.0326)*F4)</f>
        <v>49899.620025</v>
      </c>
      <c r="H4" s="2">
        <f>+G4+F4</f>
        <v>182602.370025</v>
      </c>
      <c r="I4" s="8">
        <f>(B4*C4)/12</f>
        <v>2.25</v>
      </c>
      <c r="J4" s="1"/>
      <c r="K4" s="1"/>
      <c r="L4" s="1"/>
      <c r="M4" s="1"/>
      <c r="N4" s="1"/>
      <c r="O4" s="1"/>
    </row>
    <row r="5" spans="1:15" ht="12.75">
      <c r="A5" s="9"/>
      <c r="B5" s="10"/>
      <c r="C5" s="10"/>
      <c r="D5" s="10"/>
      <c r="E5" s="11"/>
      <c r="F5" s="12"/>
      <c r="G5" s="12"/>
      <c r="H5" s="13"/>
      <c r="I5" s="14"/>
      <c r="J5" s="1"/>
      <c r="K5" s="1"/>
      <c r="L5" s="1"/>
      <c r="M5" s="1"/>
      <c r="N5" s="1"/>
      <c r="O5" s="1"/>
    </row>
    <row r="6" spans="5:6" ht="12.75">
      <c r="E6" s="3"/>
      <c r="F6" s="3"/>
    </row>
    <row r="7" spans="1:6" ht="12.75">
      <c r="A7" s="15" t="s">
        <v>10</v>
      </c>
      <c r="E7" s="3"/>
      <c r="F7" s="3"/>
    </row>
    <row r="8" spans="1:8" ht="12.75">
      <c r="A8" s="16" t="s">
        <v>11</v>
      </c>
      <c r="E8" s="3"/>
      <c r="F8" s="3"/>
      <c r="H8" s="17">
        <v>0</v>
      </c>
    </row>
    <row r="9" spans="1:12" ht="12.75">
      <c r="A9" s="2" t="s">
        <v>12</v>
      </c>
      <c r="D9" s="2">
        <f>D4</f>
        <v>27</v>
      </c>
      <c r="E9" s="2">
        <f>4016/12</f>
        <v>334.6666666666667</v>
      </c>
      <c r="G9" s="3">
        <f>508/12</f>
        <v>42.333333333333336</v>
      </c>
      <c r="H9" s="18">
        <f>25000-'[1]GRHI Supple'!H22</f>
        <v>14618.199999999999</v>
      </c>
      <c r="I9" s="10"/>
      <c r="J9" s="10"/>
      <c r="K9" s="10"/>
      <c r="L9" s="13"/>
    </row>
    <row r="10" spans="1:12" ht="12.75">
      <c r="A10" s="2" t="s">
        <v>13</v>
      </c>
      <c r="D10" s="2">
        <f>D4</f>
        <v>27</v>
      </c>
      <c r="E10" s="2">
        <v>276.9166666666667</v>
      </c>
      <c r="G10" s="3">
        <f>420/12</f>
        <v>35</v>
      </c>
      <c r="H10" s="3">
        <f>(D10*(G10+E10))</f>
        <v>8421.75</v>
      </c>
      <c r="I10" s="10"/>
      <c r="J10" s="10"/>
      <c r="K10" s="10"/>
      <c r="L10" s="10"/>
    </row>
    <row r="11" spans="1:12" ht="12.75">
      <c r="A11" s="19" t="s">
        <v>14</v>
      </c>
      <c r="B11" s="19"/>
      <c r="C11" s="19"/>
      <c r="D11" s="19">
        <f>D4</f>
        <v>27</v>
      </c>
      <c r="E11" s="19">
        <f>4181.44/12</f>
        <v>348.4533333333333</v>
      </c>
      <c r="F11" s="19"/>
      <c r="G11" s="20">
        <f>529/12</f>
        <v>44.083333333333336</v>
      </c>
      <c r="H11" s="20">
        <f>(D11*(G11+E11))+(L10*2)+(L11*5)</f>
        <v>10598.49</v>
      </c>
      <c r="I11" s="10"/>
      <c r="J11" s="10"/>
      <c r="K11" s="10"/>
      <c r="L11" s="10"/>
    </row>
    <row r="12" spans="1:12" ht="12.75">
      <c r="A12" s="21"/>
      <c r="H12" s="22">
        <f>SUM(H8:H11)</f>
        <v>33638.439999999995</v>
      </c>
      <c r="I12" s="10"/>
      <c r="J12" s="10"/>
      <c r="K12" s="10"/>
      <c r="L12" s="10"/>
    </row>
    <row r="13" spans="1:8" ht="12.75">
      <c r="A13" s="15" t="s">
        <v>15</v>
      </c>
      <c r="H13" s="3"/>
    </row>
    <row r="14" spans="1:8" ht="12.75">
      <c r="A14" s="10" t="s">
        <v>16</v>
      </c>
      <c r="B14" s="10"/>
      <c r="D14" s="10">
        <f>D9</f>
        <v>27</v>
      </c>
      <c r="E14" s="10">
        <f>(8685.68-1047.92)/12</f>
        <v>636.48</v>
      </c>
      <c r="F14" s="10"/>
      <c r="G14" s="11"/>
      <c r="H14" s="11">
        <f>D14*E14</f>
        <v>17184.96</v>
      </c>
    </row>
    <row r="15" spans="1:8" ht="12.75">
      <c r="A15" s="19" t="s">
        <v>17</v>
      </c>
      <c r="B15" s="19"/>
      <c r="C15" s="19"/>
      <c r="D15" s="19">
        <f>D9</f>
        <v>27</v>
      </c>
      <c r="E15" s="19">
        <f>1047.92/12</f>
        <v>87.32666666666667</v>
      </c>
      <c r="F15" s="19"/>
      <c r="G15" s="20"/>
      <c r="H15" s="20">
        <f>D15*E15</f>
        <v>2357.82</v>
      </c>
    </row>
    <row r="16" spans="1:8" ht="12.75">
      <c r="A16" s="23"/>
      <c r="H16" s="22">
        <f>SUM(H14:H15)</f>
        <v>19542.78</v>
      </c>
    </row>
    <row r="17" ht="12.75">
      <c r="H17" s="3"/>
    </row>
    <row r="18" spans="1:9" ht="12" customHeight="1">
      <c r="A18" s="24" t="s">
        <v>18</v>
      </c>
      <c r="B18" s="25"/>
      <c r="C18" s="25"/>
      <c r="D18" s="25"/>
      <c r="E18" s="25"/>
      <c r="F18" s="25"/>
      <c r="G18" s="26"/>
      <c r="H18" s="27">
        <f>H4+H12+H16</f>
        <v>235783.590025</v>
      </c>
      <c r="I18" s="28">
        <f>I4+I12+I16</f>
        <v>2.25</v>
      </c>
    </row>
    <row r="20" spans="1:8" ht="12.75">
      <c r="A20" s="29" t="s">
        <v>19</v>
      </c>
      <c r="B20" s="30"/>
      <c r="C20" s="30"/>
      <c r="D20" s="30"/>
      <c r="E20" s="30"/>
      <c r="F20" s="30"/>
      <c r="G20" s="31"/>
      <c r="H20" s="32">
        <f>+'[1]Revenue by Yr and Function'!$D$8</f>
        <v>132685</v>
      </c>
    </row>
  </sheetData>
  <mergeCells count="2">
    <mergeCell ref="A1:I1"/>
    <mergeCell ref="J2:O2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2004-09-08T14:26:55Z</cp:lastPrinted>
  <dcterms:created xsi:type="dcterms:W3CDTF">2004-08-05T21:31:54Z</dcterms:created>
  <dcterms:modified xsi:type="dcterms:W3CDTF">2004-10-12T15:42:22Z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1920212518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50915294</vt:i4>
  </property>
  <property fmtid="{D5CDD505-2E9C-101B-9397-08002B2CF9AE}" pid="7" name="_ReviewingToolsShownOnce">
    <vt:lpwstr/>
  </property>
</Properties>
</file>