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014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<sst xmlns="http://schemas.openxmlformats.org/spreadsheetml/2006/main" count="82" uniqueCount="74">
  <si>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Form C</t>
  </si>
  <si>
    <t>Non-CX Financial Plan</t>
  </si>
  <si>
    <t>Fund Name:           Public Health</t>
  </si>
  <si>
    <t>Fund Number:       000001800</t>
  </si>
  <si>
    <t>Quarter:   Second 2003 - Omnibus</t>
  </si>
  <si>
    <t>Prepared by:          Mark Leaf</t>
  </si>
  <si>
    <t>Date Prepared:             5/9/03</t>
  </si>
  <si>
    <t>Category</t>
  </si>
  <si>
    <t xml:space="preserve">2002 Actual </t>
  </si>
  <si>
    <t>2003 Adopted</t>
  </si>
  <si>
    <t xml:space="preserve">2003 Revised  </t>
  </si>
  <si>
    <t>2003 Estimated</t>
  </si>
  <si>
    <t>Estimated-Adopted Change</t>
  </si>
  <si>
    <t>Explanation of Change</t>
  </si>
  <si>
    <t xml:space="preserve">Beginning Fund Balance </t>
  </si>
  <si>
    <t>Revenues</t>
  </si>
  <si>
    <t>LICENSES &amp; PERMITS</t>
  </si>
  <si>
    <t>Assumes full collection</t>
  </si>
  <si>
    <t>FEDERAL GRANTS-DIRECT</t>
  </si>
  <si>
    <t>FEDERAL GRANTS-INDIRECT</t>
  </si>
  <si>
    <t>STATE GRANTS</t>
  </si>
  <si>
    <t>STATE SHARED REVENUES</t>
  </si>
  <si>
    <t>STATE ENTITLEMENTS</t>
  </si>
  <si>
    <t>Assumes straight-line</t>
  </si>
  <si>
    <t>INTERGOVERNMENTAL PAYMENT</t>
  </si>
  <si>
    <t>Assumes 95% collection</t>
  </si>
  <si>
    <t>CHARGES FOR SERVICES</t>
  </si>
  <si>
    <t>MISCELLANEOUS REVENUE</t>
  </si>
  <si>
    <t>NON REVENUE RECEIPTS</t>
  </si>
  <si>
    <t>Budget Ordinance Reserve</t>
  </si>
  <si>
    <t>OTHER FINANCING SOURCES</t>
  </si>
  <si>
    <t>Assumse full CX Set Aside</t>
  </si>
  <si>
    <t>CURRENT EXPENSE</t>
  </si>
  <si>
    <t>Total Revenues</t>
  </si>
  <si>
    <t>Expenditures</t>
  </si>
  <si>
    <t>SALARIES &amp; WAGES</t>
  </si>
  <si>
    <t>Straight line projection</t>
  </si>
  <si>
    <t>PERSONAL BENEFITS</t>
  </si>
  <si>
    <t>SUPPLIES</t>
  </si>
  <si>
    <t>Assumes budget</t>
  </si>
  <si>
    <t>SERVICES &amp; OTHER CHARGES</t>
  </si>
  <si>
    <t>Assumes budget plus adj for encumbr carryover &amp; design for reapprop</t>
  </si>
  <si>
    <t>INTRAGOVERNMENTAL SERVICE</t>
  </si>
  <si>
    <t>CAPITAL OUTLAY</t>
  </si>
  <si>
    <t>DEBT SERVICE</t>
  </si>
  <si>
    <t>INTRA COUNTY CONTRIBUTNS.</t>
  </si>
  <si>
    <t>Assumes full budget expenditure</t>
  </si>
  <si>
    <t>CONTINGENCIES</t>
  </si>
  <si>
    <t>Budget Contingency Reserve</t>
  </si>
  <si>
    <t>CONTRA EXPENDITURES</t>
  </si>
  <si>
    <t>MVET and City of Seattle Contras</t>
  </si>
  <si>
    <t>DESIGNATED FOR REAPPROPRIATION</t>
  </si>
  <si>
    <t>ENCUMBRANCE CARRYOVER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</si>
  <si>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</si>
  <si>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</si>
  <si>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</si>
  <si>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</si>
  <si>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</si>
  <si>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</si>
  <si>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Encumbrance Carryover</t>
  </si>
  <si>
    <t>Designated for Reappropriation</t>
  </si>
  <si>
    <t>Managed Care Risk Pool</t>
  </si>
  <si>
    <t>Inventory Reserve</t>
  </si>
  <si>
    <t>HIPAA Compliance - 2004</t>
  </si>
  <si>
    <t>PH contingency reserve</t>
  </si>
  <si>
    <t>Total Designations and Reserves</t>
  </si>
  <si>
    <t>Ending Undesignated Fund Balance</t>
  </si>
  <si>
    <t>Target Fund Balance</t>
  </si>
  <si>
    <t>Financial Plan Notes:</t>
  </si>
  <si>
    <t>2002 Actuals Based on 14th Month ARMS</t>
  </si>
  <si>
    <t>2003 Adopted - Per budget ordinance</t>
  </si>
  <si>
    <t>2003 Revised (Adopted plus carryover encumbrance plus 2nd Qtr Omnibus items to include 2002 to 2003 designations for reappropriation, Seattle Council General Fund projects</t>
  </si>
  <si>
    <t xml:space="preserve">         restored, DCFM tenant central rate rebate, County Council central rate adjustments for CTV and Law Library allocations)</t>
  </si>
  <si>
    <t>2003 Estimate is a combination of straight line and budget because of earliness of the year.  Divisions will be making more detailed projects for second quarter.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</si>
</sst>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2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7" fontId="1" fillId="0" borderId="0" xfId="19" applyFont="1" applyBorder="1" applyAlignment="1">
      <alignment horizontal="centerContinuous" wrapText="1"/>
      <protection/>
    </xf>
    <xf numFmtId="37" fontId="3" fillId="0" borderId="0" xfId="19" applyFont="1" applyBorder="1" applyAlignment="1">
      <alignment horizontal="centerContinuous" wrapText="1"/>
      <protection/>
    </xf>
    <xf numFmtId="0" fontId="2" fillId="2" borderId="0" xfId="0" applyFont="1" applyFill="1" applyBorder="1" applyAlignment="1">
      <alignment horizontal="left"/>
    </xf>
    <xf numFmtId="37" fontId="1" fillId="0" borderId="0" xfId="19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2" fillId="0" borderId="0" xfId="19" applyFont="1" applyBorder="1" applyAlignment="1">
      <alignment horizontal="left" wrapText="1"/>
      <protection/>
    </xf>
    <xf numFmtId="37" fontId="4" fillId="0" borderId="0" xfId="19" applyFont="1" applyBorder="1" applyAlignment="1">
      <alignment horizontal="left"/>
      <protection/>
    </xf>
    <xf numFmtId="37" fontId="5" fillId="0" borderId="1" xfId="19" applyFont="1" applyBorder="1" applyAlignment="1">
      <alignment horizontal="left" wrapText="1"/>
      <protection/>
    </xf>
    <xf numFmtId="37" fontId="6" fillId="0" borderId="0" xfId="19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7" fontId="2" fillId="0" borderId="0" xfId="19" applyFont="1" applyBorder="1" applyAlignment="1">
      <alignment horizontal="centerContinuous" wrapText="1"/>
      <protection/>
    </xf>
    <xf numFmtId="37" fontId="7" fillId="0" borderId="0" xfId="19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37" fontId="4" fillId="2" borderId="2" xfId="19" applyFont="1" applyFill="1" applyBorder="1" applyAlignment="1" applyProtection="1">
      <alignment horizontal="left" wrapText="1"/>
      <protection/>
    </xf>
    <xf numFmtId="37" fontId="4" fillId="2" borderId="3" xfId="19" applyFont="1" applyFill="1" applyBorder="1" applyAlignment="1">
      <alignment horizontal="center" wrapText="1"/>
      <protection/>
    </xf>
    <xf numFmtId="37" fontId="4" fillId="2" borderId="4" xfId="19" applyFont="1" applyFill="1" applyBorder="1" applyAlignment="1">
      <alignment horizontal="center" wrapText="1"/>
      <protection/>
    </xf>
    <xf numFmtId="37" fontId="4" fillId="2" borderId="5" xfId="19" applyFont="1" applyFill="1" applyBorder="1" applyAlignment="1">
      <alignment horizontal="center" wrapText="1"/>
      <protection/>
    </xf>
    <xf numFmtId="37" fontId="4" fillId="2" borderId="6" xfId="19" applyFont="1" applyFill="1" applyBorder="1" applyAlignment="1">
      <alignment horizontal="center" wrapText="1"/>
      <protection/>
    </xf>
    <xf numFmtId="37" fontId="4" fillId="2" borderId="7" xfId="19" applyFont="1" applyFill="1" applyBorder="1" applyAlignment="1">
      <alignment horizontal="center" wrapText="1"/>
      <protection/>
    </xf>
    <xf numFmtId="37" fontId="4" fillId="2" borderId="2" xfId="19" applyFont="1" applyFill="1" applyBorder="1" applyAlignment="1">
      <alignment horizontal="center" wrapText="1"/>
      <protection/>
    </xf>
    <xf numFmtId="37" fontId="4" fillId="0" borderId="2" xfId="19" applyFont="1" applyFill="1" applyBorder="1" applyAlignment="1">
      <alignment horizontal="left"/>
      <protection/>
    </xf>
    <xf numFmtId="37" fontId="4" fillId="0" borderId="2" xfId="15" applyNumberFormat="1" applyFont="1" applyFill="1" applyBorder="1" applyAlignment="1">
      <alignment/>
    </xf>
    <xf numFmtId="37" fontId="4" fillId="0" borderId="4" xfId="15" applyNumberFormat="1" applyFont="1" applyFill="1" applyBorder="1" applyAlignment="1">
      <alignment/>
    </xf>
    <xf numFmtId="37" fontId="4" fillId="0" borderId="8" xfId="15" applyNumberFormat="1" applyFont="1" applyFill="1" applyBorder="1" applyAlignment="1">
      <alignment/>
    </xf>
    <xf numFmtId="37" fontId="4" fillId="0" borderId="9" xfId="15" applyNumberFormat="1" applyFont="1" applyBorder="1" applyAlignment="1">
      <alignment/>
    </xf>
    <xf numFmtId="164" fontId="5" fillId="0" borderId="10" xfId="15" applyNumberFormat="1" applyFont="1" applyBorder="1" applyAlignment="1">
      <alignment/>
    </xf>
    <xf numFmtId="37" fontId="4" fillId="0" borderId="11" xfId="19" applyFont="1" applyFill="1" applyBorder="1" applyAlignment="1">
      <alignment horizontal="left"/>
      <protection/>
    </xf>
    <xf numFmtId="37" fontId="2" fillId="0" borderId="11" xfId="15" applyNumberFormat="1" applyFont="1" applyFill="1" applyBorder="1" applyAlignment="1">
      <alignment/>
    </xf>
    <xf numFmtId="37" fontId="2" fillId="0" borderId="12" xfId="15" applyNumberFormat="1" applyFont="1" applyFill="1" applyBorder="1" applyAlignment="1">
      <alignment/>
    </xf>
    <xf numFmtId="37" fontId="2" fillId="0" borderId="13" xfId="15" applyNumberFormat="1" applyFont="1" applyBorder="1" applyAlignment="1">
      <alignment/>
    </xf>
    <xf numFmtId="37" fontId="2" fillId="0" borderId="14" xfId="15" applyNumberFormat="1" applyFont="1" applyBorder="1" applyAlignment="1">
      <alignment/>
    </xf>
    <xf numFmtId="164" fontId="8" fillId="0" borderId="13" xfId="15" applyNumberFormat="1" applyFont="1" applyBorder="1" applyAlignment="1">
      <alignment/>
    </xf>
    <xf numFmtId="0" fontId="2" fillId="0" borderId="11" xfId="0" applyFont="1" applyBorder="1" applyAlignment="1">
      <alignment/>
    </xf>
    <xf numFmtId="37" fontId="2" fillId="0" borderId="11" xfId="0" applyNumberFormat="1" applyFont="1" applyBorder="1" applyAlignment="1">
      <alignment/>
    </xf>
    <xf numFmtId="37" fontId="2" fillId="0" borderId="0" xfId="15" applyNumberFormat="1" applyFont="1" applyAlignment="1">
      <alignment/>
    </xf>
    <xf numFmtId="37" fontId="2" fillId="0" borderId="15" xfId="15" applyNumberFormat="1" applyFont="1" applyBorder="1" applyAlignment="1">
      <alignment/>
    </xf>
    <xf numFmtId="164" fontId="8" fillId="0" borderId="11" xfId="15" applyNumberFormat="1" applyFont="1" applyBorder="1" applyAlignment="1">
      <alignment/>
    </xf>
    <xf numFmtId="37" fontId="2" fillId="0" borderId="11" xfId="19" applyFont="1" applyFill="1" applyBorder="1" applyAlignment="1">
      <alignment horizontal="left"/>
      <protection/>
    </xf>
    <xf numFmtId="164" fontId="5" fillId="0" borderId="2" xfId="15" applyNumberFormat="1" applyFont="1" applyBorder="1" applyAlignment="1">
      <alignment/>
    </xf>
    <xf numFmtId="37" fontId="2" fillId="0" borderId="11" xfId="15" applyNumberFormat="1" applyFont="1" applyBorder="1" applyAlignment="1">
      <alignment/>
    </xf>
    <xf numFmtId="164" fontId="9" fillId="0" borderId="13" xfId="15" applyNumberFormat="1" applyFont="1" applyBorder="1" applyAlignment="1">
      <alignment/>
    </xf>
    <xf numFmtId="37" fontId="2" fillId="0" borderId="0" xfId="0" applyNumberFormat="1" applyFont="1" applyAlignment="1">
      <alignment/>
    </xf>
    <xf numFmtId="164" fontId="8" fillId="0" borderId="11" xfId="15" applyNumberFormat="1" applyFont="1" applyBorder="1" applyAlignment="1">
      <alignment wrapText="1"/>
    </xf>
    <xf numFmtId="37" fontId="2" fillId="0" borderId="12" xfId="0" applyNumberFormat="1" applyFont="1" applyBorder="1" applyAlignment="1">
      <alignment/>
    </xf>
    <xf numFmtId="37" fontId="2" fillId="0" borderId="12" xfId="15" applyNumberFormat="1" applyFont="1" applyFill="1" applyBorder="1" applyAlignment="1">
      <alignment horizontal="center"/>
    </xf>
    <xf numFmtId="37" fontId="4" fillId="0" borderId="10" xfId="19" applyFont="1" applyFill="1" applyBorder="1" applyAlignment="1">
      <alignment horizontal="left"/>
      <protection/>
    </xf>
    <xf numFmtId="37" fontId="4" fillId="0" borderId="10" xfId="15" applyNumberFormat="1" applyFont="1" applyFill="1" applyBorder="1" applyAlignment="1">
      <alignment/>
    </xf>
    <xf numFmtId="37" fontId="4" fillId="0" borderId="15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37" fontId="4" fillId="0" borderId="2" xfId="19" applyFont="1" applyFill="1" applyBorder="1" applyAlignment="1">
      <alignment horizontal="left"/>
      <protection/>
    </xf>
    <xf numFmtId="37" fontId="8" fillId="3" borderId="2" xfId="15" applyNumberFormat="1" applyFont="1" applyFill="1" applyBorder="1" applyAlignment="1" quotePrefix="1">
      <alignment/>
    </xf>
    <xf numFmtId="37" fontId="2" fillId="0" borderId="4" xfId="15" applyNumberFormat="1" applyFont="1" applyFill="1" applyBorder="1" applyAlignment="1">
      <alignment/>
    </xf>
    <xf numFmtId="37" fontId="2" fillId="3" borderId="4" xfId="15" applyNumberFormat="1" applyFont="1" applyFill="1" applyBorder="1" applyAlignment="1">
      <alignment/>
    </xf>
    <xf numFmtId="37" fontId="2" fillId="0" borderId="7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37" fontId="4" fillId="0" borderId="11" xfId="19" applyFont="1" applyFill="1" applyBorder="1" applyAlignment="1">
      <alignment horizontal="left"/>
      <protection/>
    </xf>
    <xf numFmtId="37" fontId="8" fillId="0" borderId="11" xfId="15" applyNumberFormat="1" applyFont="1" applyFill="1" applyBorder="1" applyAlignment="1" quotePrefix="1">
      <alignment/>
    </xf>
    <xf numFmtId="164" fontId="9" fillId="0" borderId="12" xfId="15" applyNumberFormat="1" applyFont="1" applyBorder="1" applyAlignment="1">
      <alignment/>
    </xf>
    <xf numFmtId="37" fontId="9" fillId="0" borderId="11" xfId="15" applyNumberFormat="1" applyFont="1" applyFill="1" applyBorder="1" applyAlignment="1" quotePrefix="1">
      <alignment/>
    </xf>
    <xf numFmtId="37" fontId="2" fillId="0" borderId="2" xfId="15" applyNumberFormat="1" applyFont="1" applyFill="1" applyBorder="1" applyAlignment="1" quotePrefix="1">
      <alignment/>
    </xf>
    <xf numFmtId="37" fontId="2" fillId="0" borderId="4" xfId="15" applyNumberFormat="1" applyFont="1" applyFill="1" applyBorder="1" applyAlignment="1" quotePrefix="1">
      <alignment/>
    </xf>
    <xf numFmtId="164" fontId="9" fillId="0" borderId="2" xfId="15" applyNumberFormat="1" applyFont="1" applyBorder="1" applyAlignment="1">
      <alignment/>
    </xf>
    <xf numFmtId="37" fontId="2" fillId="0" borderId="0" xfId="15" applyNumberFormat="1" applyFont="1" applyFill="1" applyBorder="1" applyAlignment="1">
      <alignment/>
    </xf>
    <xf numFmtId="37" fontId="2" fillId="0" borderId="13" xfId="15" applyNumberFormat="1" applyFont="1" applyFill="1" applyBorder="1" applyAlignment="1">
      <alignment/>
    </xf>
    <xf numFmtId="164" fontId="9" fillId="0" borderId="11" xfId="15" applyNumberFormat="1" applyFont="1" applyFill="1" applyBorder="1" applyAlignment="1">
      <alignment/>
    </xf>
    <xf numFmtId="37" fontId="2" fillId="0" borderId="11" xfId="15" applyNumberFormat="1" applyFont="1" applyFill="1" applyBorder="1" applyAlignment="1">
      <alignment/>
    </xf>
    <xf numFmtId="37" fontId="10" fillId="0" borderId="11" xfId="19" applyFont="1" applyFill="1" applyBorder="1" applyAlignment="1">
      <alignment horizontal="left"/>
      <protection/>
    </xf>
    <xf numFmtId="37" fontId="4" fillId="0" borderId="11" xfId="15" applyNumberFormat="1" applyFont="1" applyFill="1" applyBorder="1" applyAlignment="1">
      <alignment/>
    </xf>
    <xf numFmtId="37" fontId="4" fillId="0" borderId="12" xfId="15" applyNumberFormat="1" applyFont="1" applyFill="1" applyBorder="1" applyAlignment="1">
      <alignment/>
    </xf>
    <xf numFmtId="37" fontId="4" fillId="0" borderId="0" xfId="15" applyNumberFormat="1" applyFont="1" applyFill="1" applyBorder="1" applyAlignment="1">
      <alignment/>
    </xf>
    <xf numFmtId="37" fontId="4" fillId="0" borderId="10" xfId="15" applyNumberFormat="1" applyFont="1" applyFill="1" applyBorder="1" applyAlignment="1">
      <alignment/>
    </xf>
    <xf numFmtId="164" fontId="5" fillId="0" borderId="11" xfId="15" applyNumberFormat="1" applyFont="1" applyFill="1" applyBorder="1" applyAlignment="1">
      <alignment/>
    </xf>
    <xf numFmtId="164" fontId="9" fillId="0" borderId="11" xfId="15" applyNumberFormat="1" applyFont="1" applyBorder="1" applyAlignment="1">
      <alignment/>
    </xf>
    <xf numFmtId="37" fontId="4" fillId="0" borderId="16" xfId="19" applyFont="1" applyFill="1" applyBorder="1" applyAlignment="1" quotePrefix="1">
      <alignment horizontal="left"/>
      <protection/>
    </xf>
    <xf numFmtId="37" fontId="2" fillId="0" borderId="2" xfId="15" applyNumberFormat="1" applyFont="1" applyFill="1" applyBorder="1" applyAlignment="1">
      <alignment/>
    </xf>
    <xf numFmtId="37" fontId="2" fillId="0" borderId="7" xfId="15" applyNumberFormat="1" applyFont="1" applyBorder="1" applyAlignment="1">
      <alignment horizontal="right"/>
    </xf>
    <xf numFmtId="164" fontId="9" fillId="0" borderId="10" xfId="15" applyNumberFormat="1" applyFont="1" applyBorder="1" applyAlignment="1">
      <alignment horizontal="right"/>
    </xf>
    <xf numFmtId="37" fontId="5" fillId="0" borderId="0" xfId="19" applyFont="1" applyAlignment="1">
      <alignment horizontal="left"/>
      <protection/>
    </xf>
    <xf numFmtId="37" fontId="9" fillId="0" borderId="0" xfId="19" applyFont="1" applyBorder="1">
      <alignment/>
      <protection/>
    </xf>
    <xf numFmtId="37" fontId="5" fillId="0" borderId="0" xfId="19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7" fontId="5" fillId="0" borderId="0" xfId="19" applyFont="1" applyBorder="1" applyAlignment="1" quotePrefix="1">
      <alignment horizontal="left"/>
      <protection/>
    </xf>
    <xf numFmtId="37" fontId="9" fillId="0" borderId="0" xfId="19" applyFont="1" applyBorder="1" applyAlignment="1">
      <alignment horizontal="left"/>
      <protection/>
    </xf>
    <xf numFmtId="0" fontId="5" fillId="0" borderId="0" xfId="0" applyFont="1" applyBorder="1" applyAlignment="1" quotePrefix="1">
      <alignment horizontal="left"/>
    </xf>
    <xf numFmtId="37" fontId="5" fillId="0" borderId="0" xfId="19" applyFont="1" applyBorder="1">
      <alignment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Border="1" applyAlignment="1">
      <alignment/>
    </xf>
    <xf numFmtId="37" fontId="4" fillId="0" borderId="0" xfId="19" applyFont="1" applyBorder="1">
      <alignment/>
      <protection/>
    </xf>
    <xf numFmtId="37" fontId="2" fillId="0" borderId="0" xfId="19" applyFont="1" applyBorder="1">
      <alignment/>
      <protection/>
    </xf>
    <xf numFmtId="0" fontId="9" fillId="0" borderId="0" xfId="0" applyFont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37" fontId="3" fillId="0" borderId="0" xfId="19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140625" style="0" customWidth="1"/>
    <col min="2" max="2" width="14.7109375" style="0" customWidth="1"/>
    <col min="3" max="3" width="14.57421875" style="0" customWidth="1"/>
    <col min="4" max="4" width="15.00390625" style="0" customWidth="1"/>
    <col min="5" max="5" width="13.7109375" style="0" customWidth="1"/>
    <col min="6" max="6" width="14.7109375" style="0" customWidth="1"/>
    <col min="7" max="7" width="34.710937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2" spans="1:7" ht="18.75">
      <c r="A2" s="97" t="s">
        <v>1</v>
      </c>
      <c r="B2" s="97"/>
      <c r="C2" s="97"/>
      <c r="D2" s="97"/>
      <c r="E2" s="97"/>
      <c r="F2" s="97"/>
      <c r="G2" s="97"/>
    </row>
    <row r="3" spans="1:7" ht="15.75" customHeight="1">
      <c r="A3" s="3" t="s">
        <v>2</v>
      </c>
      <c r="B3" s="4"/>
      <c r="C3" s="4"/>
      <c r="D3" s="4"/>
      <c r="E3" s="4"/>
      <c r="F3" s="4"/>
      <c r="G3" s="4"/>
    </row>
    <row r="4" spans="1:7" ht="15.75" customHeight="1">
      <c r="A4" s="3" t="s">
        <v>3</v>
      </c>
      <c r="B4" s="5"/>
      <c r="C4" s="5"/>
      <c r="D4" s="5"/>
      <c r="E4" s="5"/>
      <c r="F4" s="5"/>
      <c r="G4" s="6" t="s">
        <v>4</v>
      </c>
    </row>
    <row r="5" spans="1:7" ht="15.75" customHeight="1">
      <c r="A5" s="3" t="s">
        <v>5</v>
      </c>
      <c r="B5" s="5"/>
      <c r="C5" s="5"/>
      <c r="D5" s="5"/>
      <c r="E5" s="5"/>
      <c r="F5" s="7"/>
      <c r="G5" s="6" t="s">
        <v>6</v>
      </c>
    </row>
    <row r="6" spans="1:7" ht="15.75" customHeight="1">
      <c r="A6" s="8"/>
      <c r="B6" s="9"/>
      <c r="C6" s="10"/>
      <c r="D6" s="11"/>
      <c r="E6" s="12"/>
      <c r="F6" s="13"/>
      <c r="G6" s="14"/>
    </row>
    <row r="7" spans="1:7" ht="47.25">
      <c r="A7" s="15" t="s">
        <v>7</v>
      </c>
      <c r="B7" s="16" t="s">
        <v>8</v>
      </c>
      <c r="C7" s="17" t="s">
        <v>9</v>
      </c>
      <c r="D7" s="18" t="s">
        <v>10</v>
      </c>
      <c r="E7" s="19" t="s">
        <v>11</v>
      </c>
      <c r="F7" s="20" t="s">
        <v>12</v>
      </c>
      <c r="G7" s="21" t="s">
        <v>13</v>
      </c>
    </row>
    <row r="8" spans="1:7" ht="15.75" customHeight="1">
      <c r="A8" s="22" t="s">
        <v>14</v>
      </c>
      <c r="B8" s="23">
        <v>5679176</v>
      </c>
      <c r="C8" s="24">
        <v>4587752</v>
      </c>
      <c r="D8" s="24">
        <f>B44</f>
        <v>9996382</v>
      </c>
      <c r="E8" s="25">
        <f>B44</f>
        <v>9996382</v>
      </c>
      <c r="F8" s="26"/>
      <c r="G8" s="27"/>
    </row>
    <row r="9" spans="1:7" ht="15.75" customHeight="1">
      <c r="A9" s="28" t="s">
        <v>15</v>
      </c>
      <c r="B9" s="29"/>
      <c r="C9" s="30"/>
      <c r="D9" s="30"/>
      <c r="E9" s="31"/>
      <c r="F9" s="32"/>
      <c r="G9" s="33"/>
    </row>
    <row r="10" spans="1:7" ht="15.75" customHeight="1">
      <c r="A10" s="34" t="s">
        <v>16</v>
      </c>
      <c r="B10" s="35">
        <v>6986601</v>
      </c>
      <c r="C10" s="35">
        <v>8516783</v>
      </c>
      <c r="D10" s="35">
        <v>8516783</v>
      </c>
      <c r="E10" s="36">
        <v>8516783</v>
      </c>
      <c r="F10" s="37">
        <f aca="true" t="shared" si="0" ref="F10:F21">+E10-C10</f>
        <v>0</v>
      </c>
      <c r="G10" s="38" t="s">
        <v>17</v>
      </c>
    </row>
    <row r="11" spans="1:7" ht="15.75" customHeight="1">
      <c r="A11" s="34" t="s">
        <v>18</v>
      </c>
      <c r="B11" s="35">
        <v>14153042</v>
      </c>
      <c r="C11" s="35">
        <v>14019556</v>
      </c>
      <c r="D11" s="35">
        <f>14400347+344803</f>
        <v>14745150</v>
      </c>
      <c r="E11" s="36">
        <v>14400347</v>
      </c>
      <c r="F11" s="37">
        <f t="shared" si="0"/>
        <v>380791</v>
      </c>
      <c r="G11" s="38" t="s">
        <v>17</v>
      </c>
    </row>
    <row r="12" spans="1:7" ht="15.75" customHeight="1">
      <c r="A12" s="34" t="s">
        <v>19</v>
      </c>
      <c r="B12" s="35">
        <v>32768358</v>
      </c>
      <c r="C12" s="35">
        <v>36976841</v>
      </c>
      <c r="D12" s="35">
        <f>37067005+17289</f>
        <v>37084294</v>
      </c>
      <c r="E12" s="36">
        <v>37067005</v>
      </c>
      <c r="F12" s="37">
        <f t="shared" si="0"/>
        <v>90164</v>
      </c>
      <c r="G12" s="38" t="s">
        <v>17</v>
      </c>
    </row>
    <row r="13" spans="1:7" ht="15.75" customHeight="1">
      <c r="A13" s="34" t="s">
        <v>20</v>
      </c>
      <c r="B13" s="35">
        <v>17183531</v>
      </c>
      <c r="C13" s="35">
        <v>18571577</v>
      </c>
      <c r="D13" s="35">
        <v>18521577</v>
      </c>
      <c r="E13" s="36">
        <v>18521577</v>
      </c>
      <c r="F13" s="37">
        <f t="shared" si="0"/>
        <v>-50000</v>
      </c>
      <c r="G13" s="38" t="s">
        <v>17</v>
      </c>
    </row>
    <row r="14" spans="1:7" ht="15.75" customHeight="1">
      <c r="A14" s="34" t="s">
        <v>21</v>
      </c>
      <c r="B14" s="35">
        <v>863736</v>
      </c>
      <c r="C14" s="35">
        <v>0</v>
      </c>
      <c r="D14" s="35">
        <v>0</v>
      </c>
      <c r="E14" s="35">
        <v>0</v>
      </c>
      <c r="F14" s="37">
        <f t="shared" si="0"/>
        <v>0</v>
      </c>
      <c r="G14" s="38"/>
    </row>
    <row r="15" spans="1:7" ht="15.75" customHeight="1">
      <c r="A15" s="34" t="s">
        <v>22</v>
      </c>
      <c r="B15" s="35">
        <v>8642782</v>
      </c>
      <c r="C15" s="35">
        <v>4937769</v>
      </c>
      <c r="D15" s="35">
        <v>4937769</v>
      </c>
      <c r="E15" s="36">
        <v>4919890.5</v>
      </c>
      <c r="F15" s="37">
        <f t="shared" si="0"/>
        <v>-17878.5</v>
      </c>
      <c r="G15" s="38" t="s">
        <v>23</v>
      </c>
    </row>
    <row r="16" spans="1:7" ht="15.75" customHeight="1">
      <c r="A16" s="34" t="s">
        <v>24</v>
      </c>
      <c r="B16" s="35">
        <v>44955164</v>
      </c>
      <c r="C16" s="35">
        <v>48983072</v>
      </c>
      <c r="D16" s="35">
        <v>49164798</v>
      </c>
      <c r="E16" s="36">
        <f>0.95*D16</f>
        <v>46706558.1</v>
      </c>
      <c r="F16" s="37">
        <f t="shared" si="0"/>
        <v>-2276513.8999999985</v>
      </c>
      <c r="G16" s="38" t="s">
        <v>25</v>
      </c>
    </row>
    <row r="17" spans="1:7" ht="15.75" customHeight="1">
      <c r="A17" s="34" t="s">
        <v>26</v>
      </c>
      <c r="B17" s="35">
        <v>30937916</v>
      </c>
      <c r="C17" s="35">
        <v>30413348</v>
      </c>
      <c r="D17" s="35">
        <v>30875996</v>
      </c>
      <c r="E17" s="36">
        <v>30875996</v>
      </c>
      <c r="F17" s="37">
        <f t="shared" si="0"/>
        <v>462648</v>
      </c>
      <c r="G17" s="38" t="s">
        <v>17</v>
      </c>
    </row>
    <row r="18" spans="1:7" ht="15.75" customHeight="1">
      <c r="A18" s="34" t="s">
        <v>27</v>
      </c>
      <c r="B18" s="35">
        <f>4140558-176748941+176748934</f>
        <v>4140551</v>
      </c>
      <c r="C18" s="35">
        <v>3073781</v>
      </c>
      <c r="D18" s="35">
        <v>3097956</v>
      </c>
      <c r="E18" s="36">
        <v>2172754.95</v>
      </c>
      <c r="F18" s="37">
        <f t="shared" si="0"/>
        <v>-901026.0499999998</v>
      </c>
      <c r="G18" s="38" t="s">
        <v>23</v>
      </c>
    </row>
    <row r="19" spans="1:7" ht="15.75" customHeight="1">
      <c r="A19" s="34" t="s">
        <v>28</v>
      </c>
      <c r="B19" s="35">
        <v>0</v>
      </c>
      <c r="C19" s="35">
        <v>6702858</v>
      </c>
      <c r="D19" s="35">
        <f>5920170+1703101</f>
        <v>7623271</v>
      </c>
      <c r="E19" s="35">
        <v>0</v>
      </c>
      <c r="F19" s="37">
        <f t="shared" si="0"/>
        <v>-6702858</v>
      </c>
      <c r="G19" s="38" t="s">
        <v>29</v>
      </c>
    </row>
    <row r="20" spans="1:7" ht="15.75" customHeight="1">
      <c r="A20" s="34" t="s">
        <v>30</v>
      </c>
      <c r="B20" s="35">
        <f>16117253-14816515</f>
        <v>1300738</v>
      </c>
      <c r="C20" s="35">
        <f>15298498-13664154</f>
        <v>1634344</v>
      </c>
      <c r="D20" s="35">
        <f>15298498-13664154</f>
        <v>1634344</v>
      </c>
      <c r="E20" s="36">
        <v>1328915</v>
      </c>
      <c r="F20" s="37">
        <f t="shared" si="0"/>
        <v>-305429</v>
      </c>
      <c r="G20" s="38" t="s">
        <v>31</v>
      </c>
    </row>
    <row r="21" spans="1:7" ht="15.75" customHeight="1">
      <c r="A21" s="39" t="s">
        <v>32</v>
      </c>
      <c r="B21" s="29">
        <v>14816515</v>
      </c>
      <c r="C21" s="29">
        <v>13664154</v>
      </c>
      <c r="D21" s="29">
        <v>13664154</v>
      </c>
      <c r="E21" s="30">
        <f>13664154-160734</f>
        <v>13503420</v>
      </c>
      <c r="F21" s="37">
        <f t="shared" si="0"/>
        <v>-160734</v>
      </c>
      <c r="G21" s="38"/>
    </row>
    <row r="22" spans="1:7" ht="15.75" customHeight="1">
      <c r="A22" s="39"/>
      <c r="B22" s="29"/>
      <c r="C22" s="30"/>
      <c r="D22" s="30"/>
      <c r="E22" s="30"/>
      <c r="F22" s="37"/>
      <c r="G22" s="38"/>
    </row>
    <row r="23" spans="1:7" ht="15.75" customHeight="1">
      <c r="A23" s="22" t="s">
        <v>33</v>
      </c>
      <c r="B23" s="23">
        <f>SUM(B9:B22)</f>
        <v>176748934</v>
      </c>
      <c r="C23" s="23">
        <f>SUM(C10:C22)</f>
        <v>187494083</v>
      </c>
      <c r="D23" s="23">
        <f>SUM(D10:D22)</f>
        <v>189866092</v>
      </c>
      <c r="E23" s="23">
        <f>SUM(E10:E22)</f>
        <v>178013246.54999998</v>
      </c>
      <c r="F23" s="23">
        <f>SUM(F10:F22)</f>
        <v>-9480836.45</v>
      </c>
      <c r="G23" s="40"/>
    </row>
    <row r="24" spans="1:7" ht="15.75" customHeight="1">
      <c r="A24" s="28" t="s">
        <v>34</v>
      </c>
      <c r="B24" s="29"/>
      <c r="C24" s="30"/>
      <c r="D24" s="30"/>
      <c r="E24" s="41"/>
      <c r="F24" s="37"/>
      <c r="G24" s="42"/>
    </row>
    <row r="25" spans="1:7" ht="15.75" customHeight="1">
      <c r="A25" s="34" t="s">
        <v>35</v>
      </c>
      <c r="B25" s="35">
        <v>-74505960</v>
      </c>
      <c r="C25" s="35">
        <v>-78071482</v>
      </c>
      <c r="D25" s="35">
        <f>-78262196</f>
        <v>-78262196</v>
      </c>
      <c r="E25" s="43">
        <f>-76656794.04-1000000</f>
        <v>-77656794.04</v>
      </c>
      <c r="F25" s="37">
        <f aca="true" t="shared" si="1" ref="F25:F38">+E25-C25</f>
        <v>414687.95999999344</v>
      </c>
      <c r="G25" s="44" t="s">
        <v>36</v>
      </c>
    </row>
    <row r="26" spans="1:7" ht="15.75" customHeight="1">
      <c r="A26" s="34" t="s">
        <v>37</v>
      </c>
      <c r="B26" s="35">
        <v>-21578363</v>
      </c>
      <c r="C26" s="35">
        <v>-22600817</v>
      </c>
      <c r="D26" s="35">
        <v>-22654847</v>
      </c>
      <c r="E26" s="43">
        <f>-22110587.08-300000</f>
        <v>-22410587.08</v>
      </c>
      <c r="F26" s="37">
        <f t="shared" si="1"/>
        <v>190229.9200000018</v>
      </c>
      <c r="G26" s="44" t="s">
        <v>36</v>
      </c>
    </row>
    <row r="27" spans="1:7" ht="15.75" customHeight="1">
      <c r="A27" s="34" t="s">
        <v>38</v>
      </c>
      <c r="B27" s="35">
        <v>-16823118</v>
      </c>
      <c r="C27" s="35">
        <v>-16574306</v>
      </c>
      <c r="D27" s="35">
        <f>-16612064</f>
        <v>-16612064</v>
      </c>
      <c r="E27" s="43">
        <v>-16612064</v>
      </c>
      <c r="F27" s="37">
        <f t="shared" si="1"/>
        <v>-37758</v>
      </c>
      <c r="G27" s="44" t="s">
        <v>39</v>
      </c>
    </row>
    <row r="28" spans="1:7" ht="15.75" customHeight="1">
      <c r="A28" s="34" t="s">
        <v>40</v>
      </c>
      <c r="B28" s="35">
        <v>-44450242</v>
      </c>
      <c r="C28" s="35">
        <v>-46732118</v>
      </c>
      <c r="D28" s="35">
        <f>-48056913</f>
        <v>-48056913</v>
      </c>
      <c r="E28" s="43">
        <f>-48056913+496476+930270</f>
        <v>-46630167</v>
      </c>
      <c r="F28" s="37">
        <f t="shared" si="1"/>
        <v>101951</v>
      </c>
      <c r="G28" s="44" t="s">
        <v>41</v>
      </c>
    </row>
    <row r="29" spans="1:7" ht="15.75" customHeight="1">
      <c r="A29" s="34" t="s">
        <v>42</v>
      </c>
      <c r="B29" s="35">
        <f>-14012181+172431808-172431728</f>
        <v>-14012101</v>
      </c>
      <c r="C29" s="35">
        <v>-13884837</v>
      </c>
      <c r="D29" s="35">
        <f>-13907837</f>
        <v>-13907837</v>
      </c>
      <c r="E29" s="43">
        <v>-13907837</v>
      </c>
      <c r="F29" s="37">
        <f t="shared" si="1"/>
        <v>-23000</v>
      </c>
      <c r="G29" s="44" t="s">
        <v>39</v>
      </c>
    </row>
    <row r="30" spans="1:7" ht="15.75" customHeight="1">
      <c r="A30" s="34" t="s">
        <v>43</v>
      </c>
      <c r="B30" s="35">
        <v>-939258</v>
      </c>
      <c r="C30" s="35">
        <v>-1983921</v>
      </c>
      <c r="D30" s="35">
        <f>-2047979</f>
        <v>-2047979</v>
      </c>
      <c r="E30" s="43">
        <v>-104290.04</v>
      </c>
      <c r="F30" s="37">
        <f t="shared" si="1"/>
        <v>1879630.96</v>
      </c>
      <c r="G30" s="44" t="s">
        <v>36</v>
      </c>
    </row>
    <row r="31" spans="1:7" ht="15.75" customHeight="1">
      <c r="A31" s="34" t="s">
        <v>44</v>
      </c>
      <c r="B31" s="35">
        <v>-109509</v>
      </c>
      <c r="C31" s="35">
        <v>0</v>
      </c>
      <c r="D31" s="35">
        <v>0</v>
      </c>
      <c r="E31" s="43">
        <v>0</v>
      </c>
      <c r="F31" s="37">
        <f t="shared" si="1"/>
        <v>0</v>
      </c>
      <c r="G31" s="44"/>
    </row>
    <row r="32" spans="1:7" ht="15.75" customHeight="1">
      <c r="A32" s="34" t="s">
        <v>45</v>
      </c>
      <c r="B32" s="35">
        <v>-13177</v>
      </c>
      <c r="C32" s="35">
        <v>-338449</v>
      </c>
      <c r="D32" s="35">
        <f>-338449+30809</f>
        <v>-307640</v>
      </c>
      <c r="E32" s="43">
        <v>-338449</v>
      </c>
      <c r="F32" s="37">
        <f t="shared" si="1"/>
        <v>0</v>
      </c>
      <c r="G32" s="44" t="s">
        <v>46</v>
      </c>
    </row>
    <row r="33" spans="1:7" ht="15.75" customHeight="1">
      <c r="A33" s="34" t="s">
        <v>47</v>
      </c>
      <c r="B33" s="35">
        <v>0</v>
      </c>
      <c r="C33" s="35">
        <v>-14374156</v>
      </c>
      <c r="D33" s="35">
        <f>-13610071+930270</f>
        <v>-12679801</v>
      </c>
      <c r="E33" s="35">
        <v>0</v>
      </c>
      <c r="F33" s="37">
        <f t="shared" si="1"/>
        <v>14374156</v>
      </c>
      <c r="G33" s="44" t="s">
        <v>48</v>
      </c>
    </row>
    <row r="34" spans="1:7" ht="15.75" customHeight="1">
      <c r="A34" s="34" t="s">
        <v>49</v>
      </c>
      <c r="B34" s="35">
        <v>0</v>
      </c>
      <c r="C34" s="35">
        <v>6641059</v>
      </c>
      <c r="D34" s="35">
        <f>6641059-1703101</f>
        <v>4937958</v>
      </c>
      <c r="E34" s="35">
        <v>0</v>
      </c>
      <c r="F34" s="37">
        <f t="shared" si="1"/>
        <v>-6641059</v>
      </c>
      <c r="G34" s="44" t="s">
        <v>50</v>
      </c>
    </row>
    <row r="35" spans="1:7" ht="15.75" customHeight="1">
      <c r="A35" s="34" t="s">
        <v>51</v>
      </c>
      <c r="B35" s="35">
        <v>0</v>
      </c>
      <c r="C35" s="45">
        <v>0</v>
      </c>
      <c r="D35" s="45">
        <v>-496476</v>
      </c>
      <c r="E35" s="45">
        <v>-496476</v>
      </c>
      <c r="F35" s="37">
        <f t="shared" si="1"/>
        <v>-496476</v>
      </c>
      <c r="G35" s="44"/>
    </row>
    <row r="36" spans="1:7" ht="15.75" customHeight="1">
      <c r="A36" s="34" t="s">
        <v>52</v>
      </c>
      <c r="B36" s="35">
        <v>0</v>
      </c>
      <c r="C36" s="45">
        <v>0</v>
      </c>
      <c r="D36" s="45">
        <v>-930270</v>
      </c>
      <c r="E36" s="45">
        <v>-930270</v>
      </c>
      <c r="F36" s="37">
        <f t="shared" si="1"/>
        <v>-930270</v>
      </c>
      <c r="G36" s="44"/>
    </row>
    <row r="37" spans="1:7" ht="15.75" customHeight="1">
      <c r="A37" s="39"/>
      <c r="B37" s="29"/>
      <c r="C37" s="46"/>
      <c r="D37" s="30"/>
      <c r="E37" s="30"/>
      <c r="F37" s="37"/>
      <c r="G37" s="38"/>
    </row>
    <row r="38" spans="1:7" ht="15.75" customHeight="1">
      <c r="A38" s="47" t="s">
        <v>53</v>
      </c>
      <c r="B38" s="48">
        <f>SUM(B25:B37)</f>
        <v>-172431728</v>
      </c>
      <c r="C38" s="48">
        <f>SUM(C25:C37)</f>
        <v>-187919027</v>
      </c>
      <c r="D38" s="48">
        <f>SUM(D25:D37)</f>
        <v>-191018065</v>
      </c>
      <c r="E38" s="48">
        <f>SUM(E25:E37)</f>
        <v>-179086934.16</v>
      </c>
      <c r="F38" s="49">
        <f t="shared" si="1"/>
        <v>8832092.840000004</v>
      </c>
      <c r="G38" s="50"/>
    </row>
    <row r="39" spans="1:7" ht="15.75" customHeight="1">
      <c r="A39" s="51" t="s">
        <v>54</v>
      </c>
      <c r="B39" s="52"/>
      <c r="C39" s="53"/>
      <c r="D39" s="53"/>
      <c r="E39" s="54"/>
      <c r="F39" s="55"/>
      <c r="G39" s="56"/>
    </row>
    <row r="40" spans="1:7" ht="15.75" customHeight="1">
      <c r="A40" s="57" t="s">
        <v>55</v>
      </c>
      <c r="B40" s="58"/>
      <c r="C40" s="29"/>
      <c r="D40" s="29"/>
      <c r="E40" s="29"/>
      <c r="F40" s="41"/>
      <c r="G40" s="59"/>
    </row>
    <row r="41" spans="1:7" ht="15.75" customHeight="1">
      <c r="A41" s="57"/>
      <c r="B41" s="58"/>
      <c r="C41" s="29"/>
      <c r="D41" s="29"/>
      <c r="E41" s="29"/>
      <c r="F41" s="41"/>
      <c r="G41" s="59"/>
    </row>
    <row r="42" spans="1:7" ht="15.75" customHeight="1">
      <c r="A42" s="57"/>
      <c r="B42" s="58"/>
      <c r="C42" s="29"/>
      <c r="D42" s="29"/>
      <c r="E42" s="29"/>
      <c r="F42" s="41"/>
      <c r="G42" s="59"/>
    </row>
    <row r="43" spans="1:7" ht="15.75" customHeight="1">
      <c r="A43" s="28" t="s">
        <v>56</v>
      </c>
      <c r="B43" s="60"/>
      <c r="C43" s="29"/>
      <c r="D43" s="29"/>
      <c r="E43" s="29"/>
      <c r="F43" s="41"/>
      <c r="G43" s="59"/>
    </row>
    <row r="44" spans="1:7" ht="15.75" customHeight="1">
      <c r="A44" s="22" t="s">
        <v>57</v>
      </c>
      <c r="B44" s="61">
        <f>+B8+B23+B38+B43</f>
        <v>9996382</v>
      </c>
      <c r="C44" s="62">
        <f>+C8+C23+C38+C39</f>
        <v>4162808</v>
      </c>
      <c r="D44" s="62">
        <f>+D8+D23+D38+D39</f>
        <v>8844409</v>
      </c>
      <c r="E44" s="62">
        <f>+E8+E23+E38+E39</f>
        <v>8922694.389999986</v>
      </c>
      <c r="F44" s="55"/>
      <c r="G44" s="63"/>
    </row>
    <row r="45" spans="1:7" ht="15.75" customHeight="1">
      <c r="A45" s="57" t="s">
        <v>58</v>
      </c>
      <c r="B45" s="29"/>
      <c r="C45" s="30"/>
      <c r="D45" s="30"/>
      <c r="E45" s="64"/>
      <c r="F45" s="65"/>
      <c r="G45" s="66"/>
    </row>
    <row r="46" spans="1:7" ht="15.75" customHeight="1">
      <c r="A46" s="39" t="s">
        <v>59</v>
      </c>
      <c r="B46" s="29">
        <v>-930270</v>
      </c>
      <c r="C46" s="30"/>
      <c r="D46" s="30"/>
      <c r="E46" s="64"/>
      <c r="F46" s="67"/>
      <c r="G46" s="66"/>
    </row>
    <row r="47" spans="1:7" ht="15.75" customHeight="1">
      <c r="A47" s="39" t="s">
        <v>60</v>
      </c>
      <c r="B47" s="29">
        <v>-496476</v>
      </c>
      <c r="C47" s="30"/>
      <c r="D47" s="30"/>
      <c r="E47" s="64"/>
      <c r="F47" s="67"/>
      <c r="G47" s="66"/>
    </row>
    <row r="48" spans="1:7" ht="15.75" customHeight="1">
      <c r="A48" s="39" t="s">
        <v>61</v>
      </c>
      <c r="B48" s="29">
        <v>-500000</v>
      </c>
      <c r="C48" s="29">
        <v>-500000</v>
      </c>
      <c r="D48" s="29">
        <v>-500000</v>
      </c>
      <c r="E48" s="29">
        <v>-500000</v>
      </c>
      <c r="F48" s="67"/>
      <c r="G48" s="66"/>
    </row>
    <row r="49" spans="1:7" ht="15.75" customHeight="1">
      <c r="A49" s="39" t="s">
        <v>62</v>
      </c>
      <c r="B49" s="29">
        <v>-3172068</v>
      </c>
      <c r="C49" s="29">
        <v>-3172068</v>
      </c>
      <c r="D49" s="29">
        <v>-3172068</v>
      </c>
      <c r="E49" s="29">
        <v>-3172068</v>
      </c>
      <c r="F49" s="67"/>
      <c r="G49" s="66"/>
    </row>
    <row r="50" spans="1:7" ht="15.75" customHeight="1">
      <c r="A50" s="39" t="s">
        <v>63</v>
      </c>
      <c r="B50" s="29"/>
      <c r="C50" s="30">
        <v>-1342355</v>
      </c>
      <c r="D50" s="30">
        <v>-1342555</v>
      </c>
      <c r="E50" s="30">
        <v>-1342555</v>
      </c>
      <c r="F50" s="67"/>
      <c r="G50" s="66"/>
    </row>
    <row r="51" spans="1:7" ht="15.75" customHeight="1">
      <c r="A51" s="39" t="s">
        <v>64</v>
      </c>
      <c r="B51" s="29"/>
      <c r="C51" s="30">
        <v>-800000</v>
      </c>
      <c r="D51" s="30">
        <v>-800000</v>
      </c>
      <c r="E51" s="30">
        <v>-800000</v>
      </c>
      <c r="F51" s="67"/>
      <c r="G51" s="66"/>
    </row>
    <row r="52" spans="1:7" ht="15.75" customHeight="1">
      <c r="A52" s="68"/>
      <c r="B52" s="29"/>
      <c r="C52" s="30"/>
      <c r="D52" s="30"/>
      <c r="E52" s="64"/>
      <c r="F52" s="67"/>
      <c r="G52" s="66"/>
    </row>
    <row r="53" spans="1:7" ht="15.75" customHeight="1">
      <c r="A53" s="57" t="s">
        <v>65</v>
      </c>
      <c r="B53" s="69">
        <f>SUM(B45:B52)</f>
        <v>-5098814</v>
      </c>
      <c r="C53" s="70">
        <f>SUM(C45:C52)</f>
        <v>-5814423</v>
      </c>
      <c r="D53" s="70">
        <f>SUM(D45:D52)</f>
        <v>-5814623</v>
      </c>
      <c r="E53" s="71">
        <f>SUM(E45:E52)</f>
        <v>-5814623</v>
      </c>
      <c r="F53" s="72"/>
      <c r="G53" s="73"/>
    </row>
    <row r="54" spans="1:7" ht="15.75" customHeight="1">
      <c r="A54" s="22" t="s">
        <v>66</v>
      </c>
      <c r="B54" s="23">
        <f>+B44+B53</f>
        <v>4897568</v>
      </c>
      <c r="C54" s="24">
        <f>+C44+C53</f>
        <v>-1651615</v>
      </c>
      <c r="D54" s="24">
        <f>+D44+D53</f>
        <v>3029786</v>
      </c>
      <c r="E54" s="24">
        <f>+E44+E53</f>
        <v>3108071.3899999857</v>
      </c>
      <c r="F54" s="26"/>
      <c r="G54" s="74"/>
    </row>
    <row r="55" spans="1:7" ht="15.75" customHeight="1" thickBot="1">
      <c r="A55" s="75" t="s">
        <v>67</v>
      </c>
      <c r="B55" s="76">
        <v>1000000</v>
      </c>
      <c r="C55" s="53">
        <v>1000000</v>
      </c>
      <c r="D55" s="53">
        <v>1000000</v>
      </c>
      <c r="E55" s="53">
        <v>1000000</v>
      </c>
      <c r="F55" s="77"/>
      <c r="G55" s="78"/>
    </row>
    <row r="56" spans="1:7" ht="12.75">
      <c r="A56" s="79" t="s">
        <v>68</v>
      </c>
      <c r="B56" s="80"/>
      <c r="C56" s="81"/>
      <c r="D56" s="80"/>
      <c r="E56" s="80"/>
      <c r="F56" s="82"/>
      <c r="G56" s="80"/>
    </row>
    <row r="57" spans="1:7" ht="12.75">
      <c r="A57" s="82" t="s">
        <v>69</v>
      </c>
      <c r="B57" s="83"/>
      <c r="C57" s="84"/>
      <c r="D57" s="83"/>
      <c r="E57" s="80"/>
      <c r="F57" s="80"/>
      <c r="G57" s="83"/>
    </row>
    <row r="58" spans="1:7" ht="12.75">
      <c r="A58" s="85" t="s">
        <v>70</v>
      </c>
      <c r="B58" s="83"/>
      <c r="C58" s="86"/>
      <c r="D58" s="83"/>
      <c r="E58" s="80"/>
      <c r="F58" s="80"/>
      <c r="G58" s="83"/>
    </row>
    <row r="59" spans="1:7" ht="12.75">
      <c r="A59" s="82" t="s">
        <v>71</v>
      </c>
      <c r="B59" s="80"/>
      <c r="C59" s="87"/>
      <c r="D59" s="80"/>
      <c r="E59" s="80"/>
      <c r="F59" s="80"/>
      <c r="G59" s="88"/>
    </row>
    <row r="60" spans="1:7" ht="12.75">
      <c r="A60" s="82" t="s">
        <v>72</v>
      </c>
      <c r="B60" s="80"/>
      <c r="C60" s="87"/>
      <c r="D60" s="80"/>
      <c r="E60" s="80"/>
      <c r="F60" s="80"/>
      <c r="G60" s="88"/>
    </row>
    <row r="61" spans="1:7" ht="15.75">
      <c r="A61" s="89" t="s">
        <v>73</v>
      </c>
      <c r="B61" s="90"/>
      <c r="C61" s="91"/>
      <c r="D61" s="90"/>
      <c r="E61" s="92"/>
      <c r="F61" s="92"/>
      <c r="G61" s="80"/>
    </row>
    <row r="62" spans="1:7" ht="15.75">
      <c r="A62" s="93"/>
      <c r="B62" s="94"/>
      <c r="C62" s="95"/>
      <c r="D62" s="94"/>
      <c r="E62" s="94"/>
      <c r="F62" s="94"/>
      <c r="G62" s="83"/>
    </row>
    <row r="63" spans="1:7" ht="15.75">
      <c r="A63" s="96"/>
      <c r="B63" s="94"/>
      <c r="C63" s="95"/>
      <c r="D63" s="94"/>
      <c r="E63" s="94"/>
      <c r="F63" s="94"/>
      <c r="G63" s="83"/>
    </row>
    <row r="64" spans="1:7" ht="15.75">
      <c r="A64" s="96"/>
      <c r="B64" s="94"/>
      <c r="C64" s="95"/>
      <c r="D64" s="94"/>
      <c r="E64" s="94"/>
      <c r="F64" s="94"/>
      <c r="G64" s="83"/>
    </row>
  </sheetData>
  <mergeCells count="1">
    <mergeCell ref="A2:G2"/>
  </mergeCells>
  <printOptions/>
  <pageMargins left="0.75" right="0.75" top="1" bottom="1" header="0.5" footer="0.5"/>
  <pageSetup fitToHeight="0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skcdph employee</dc:creator>
  <cp:keywords/>
  <dc:description/>
  <cp:lastModifiedBy>Network Manager</cp:lastModifiedBy>
  <cp:lastPrinted>2003-05-21T22:31:49Z</cp:lastPrinted>
  <dcterms:created xsi:type="dcterms:W3CDTF">2003-05-21T21:32:55Z</dcterms:created>
  <dcterms:modified xsi:type="dcterms:W3CDTF">2003-06-04T20:46:40Z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1442176156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