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1295" windowHeight="6750" tabRatio="604" activeTab="2"/>
  </bookViews>
  <sheets>
    <sheet name="Sheet1" sheetId="1" r:id="rId1"/>
    <sheet name="DEBT-M07" sheetId="2" r:id="rId2"/>
    <sheet name="DEBT-M06" sheetId="3" r:id="rId3"/>
    <sheet name="round" sheetId="4" r:id="rId4"/>
  </sheets>
  <definedNames>
    <definedName name="_xlnm.Print_Area" localSheetId="2">'DEBT-M06'!$B$1:$J$45</definedName>
    <definedName name="_xlnm.Print_Area" localSheetId="1">'DEBT-M07'!$B$1:$J$45</definedName>
  </definedNames>
  <calcPr fullCalcOnLoad="1"/>
</workbook>
</file>

<file path=xl/comments2.xml><?xml version="1.0" encoding="utf-8"?>
<comments xmlns="http://schemas.openxmlformats.org/spreadsheetml/2006/main">
  <authors>
    <author>King County</author>
    <author>Ngoevn</author>
  </authors>
  <commentList>
    <comment ref="U53" authorId="0">
      <text>
        <r>
          <rPr>
            <b/>
            <sz val="8"/>
            <rFont val="Tahoma"/>
            <family val="0"/>
          </rPr>
          <t>King County:</t>
        </r>
        <r>
          <rPr>
            <sz val="8"/>
            <rFont val="Tahoma"/>
            <family val="0"/>
          </rPr>
          <t xml:space="preserve">
from Sch-LTD 00 , include BAN s/t notes due 10.2003</t>
        </r>
      </text>
    </comment>
    <comment ref="U62" authorId="0">
      <text>
        <r>
          <rPr>
            <b/>
            <sz val="8"/>
            <rFont val="Tahoma"/>
            <family val="0"/>
          </rPr>
          <t>King County:</t>
        </r>
        <r>
          <rPr>
            <sz val="8"/>
            <rFont val="Tahoma"/>
            <family val="0"/>
          </rPr>
          <t xml:space="preserve">
from individual  schedule of rev, expend, changes in fund balance</t>
        </r>
      </text>
    </comment>
    <comment ref="W62" authorId="0">
      <text>
        <r>
          <rPr>
            <b/>
            <sz val="8"/>
            <rFont val="Tahoma"/>
            <family val="0"/>
          </rPr>
          <t>King County:</t>
        </r>
        <r>
          <rPr>
            <sz val="8"/>
            <rFont val="Tahoma"/>
            <family val="0"/>
          </rPr>
          <t xml:space="preserve">
individual stadium and unlimited sch. Of rev, expen</t>
        </r>
      </text>
    </comment>
    <comment ref="AA52" authorId="0">
      <text>
        <r>
          <rPr>
            <b/>
            <sz val="8"/>
            <rFont val="Tahoma"/>
            <family val="0"/>
          </rPr>
          <t>King County:</t>
        </r>
        <r>
          <rPr>
            <sz val="8"/>
            <rFont val="Tahoma"/>
            <family val="0"/>
          </rPr>
          <t xml:space="preserve">
from issuer payment (8400) interest 
</t>
        </r>
      </text>
    </comment>
    <comment ref="V53" authorId="0">
      <text>
        <r>
          <rPr>
            <b/>
            <sz val="8"/>
            <rFont val="Tahoma"/>
            <family val="0"/>
          </rPr>
          <t>King County:</t>
        </r>
        <r>
          <rPr>
            <sz val="8"/>
            <rFont val="Tahoma"/>
            <family val="0"/>
          </rPr>
          <t xml:space="preserve">
propdebt.xls</t>
        </r>
      </text>
    </comment>
    <comment ref="U57" authorId="0">
      <text>
        <r>
          <rPr>
            <b/>
            <sz val="8"/>
            <rFont val="Tahoma"/>
            <family val="0"/>
          </rPr>
          <t>King County:</t>
        </r>
        <r>
          <rPr>
            <sz val="8"/>
            <rFont val="Tahoma"/>
            <family val="0"/>
          </rPr>
          <t xml:space="preserve">
rounding  general and solidwaste, airport, stadium and waste water enterprises</t>
        </r>
      </text>
    </comment>
    <comment ref="V57" authorId="0">
      <text>
        <r>
          <rPr>
            <b/>
            <sz val="8"/>
            <rFont val="Tahoma"/>
            <family val="0"/>
          </rPr>
          <t>King County:</t>
        </r>
        <r>
          <rPr>
            <sz val="8"/>
            <rFont val="Tahoma"/>
            <family val="0"/>
          </rPr>
          <t xml:space="preserve">
water quality and transit</t>
        </r>
      </text>
    </comment>
    <comment ref="AB52" authorId="0">
      <text>
        <r>
          <rPr>
            <b/>
            <sz val="8"/>
            <rFont val="Tahoma"/>
            <family val="0"/>
          </rPr>
          <t>King County:</t>
        </r>
        <r>
          <rPr>
            <sz val="8"/>
            <rFont val="Tahoma"/>
            <family val="0"/>
          </rPr>
          <t xml:space="preserve">
from issuer payment schedule</t>
        </r>
      </text>
    </comment>
    <comment ref="V56" authorId="1">
      <text>
        <r>
          <rPr>
            <b/>
            <sz val="8"/>
            <rFont val="Tahoma"/>
            <family val="0"/>
          </rPr>
          <t>Ngoevn:</t>
        </r>
        <r>
          <rPr>
            <sz val="8"/>
            <rFont val="Tahoma"/>
            <family val="0"/>
          </rPr>
          <t xml:space="preserve">
transit capital leases, SRF should be excluded.</t>
        </r>
      </text>
    </comment>
  </commentList>
</comments>
</file>

<file path=xl/comments3.xml><?xml version="1.0" encoding="utf-8"?>
<comments xmlns="http://schemas.openxmlformats.org/spreadsheetml/2006/main">
  <authors>
    <author>King County</author>
    <author>Ngoevn</author>
  </authors>
  <commentList>
    <comment ref="U53" authorId="0">
      <text>
        <r>
          <rPr>
            <b/>
            <sz val="8"/>
            <rFont val="Tahoma"/>
            <family val="0"/>
          </rPr>
          <t>King County:</t>
        </r>
        <r>
          <rPr>
            <sz val="8"/>
            <rFont val="Tahoma"/>
            <family val="0"/>
          </rPr>
          <t xml:space="preserve">
from Sch-LTD 00 , include BAN s/t notes due 10.2003</t>
        </r>
      </text>
    </comment>
    <comment ref="U62" authorId="0">
      <text>
        <r>
          <rPr>
            <b/>
            <sz val="8"/>
            <rFont val="Tahoma"/>
            <family val="0"/>
          </rPr>
          <t>King County:</t>
        </r>
        <r>
          <rPr>
            <sz val="8"/>
            <rFont val="Tahoma"/>
            <family val="0"/>
          </rPr>
          <t xml:space="preserve">
from individual  schedule of rev, expend, changes in fund balance</t>
        </r>
      </text>
    </comment>
    <comment ref="W62" authorId="0">
      <text>
        <r>
          <rPr>
            <b/>
            <sz val="8"/>
            <rFont val="Tahoma"/>
            <family val="0"/>
          </rPr>
          <t>King County:</t>
        </r>
        <r>
          <rPr>
            <sz val="8"/>
            <rFont val="Tahoma"/>
            <family val="0"/>
          </rPr>
          <t xml:space="preserve">
individual stadium and unlimited sch. Of rev, expen</t>
        </r>
      </text>
    </comment>
    <comment ref="AA52" authorId="0">
      <text>
        <r>
          <rPr>
            <b/>
            <sz val="8"/>
            <rFont val="Tahoma"/>
            <family val="0"/>
          </rPr>
          <t>King County:</t>
        </r>
        <r>
          <rPr>
            <sz val="8"/>
            <rFont val="Tahoma"/>
            <family val="0"/>
          </rPr>
          <t xml:space="preserve">
from issuer payment (8400) interest 
</t>
        </r>
      </text>
    </comment>
    <comment ref="V53" authorId="0">
      <text>
        <r>
          <rPr>
            <b/>
            <sz val="8"/>
            <rFont val="Tahoma"/>
            <family val="0"/>
          </rPr>
          <t>King County:</t>
        </r>
        <r>
          <rPr>
            <sz val="8"/>
            <rFont val="Tahoma"/>
            <family val="0"/>
          </rPr>
          <t xml:space="preserve">
propdebt.xls</t>
        </r>
      </text>
    </comment>
    <comment ref="U57" authorId="0">
      <text>
        <r>
          <rPr>
            <b/>
            <sz val="8"/>
            <rFont val="Tahoma"/>
            <family val="0"/>
          </rPr>
          <t>King County:</t>
        </r>
        <r>
          <rPr>
            <sz val="8"/>
            <rFont val="Tahoma"/>
            <family val="0"/>
          </rPr>
          <t xml:space="preserve">
rounding  general and solidwaste, airport, stadium and waste water enterprises</t>
        </r>
      </text>
    </comment>
    <comment ref="V57" authorId="0">
      <text>
        <r>
          <rPr>
            <b/>
            <sz val="8"/>
            <rFont val="Tahoma"/>
            <family val="0"/>
          </rPr>
          <t>King County:</t>
        </r>
        <r>
          <rPr>
            <sz val="8"/>
            <rFont val="Tahoma"/>
            <family val="0"/>
          </rPr>
          <t xml:space="preserve">
water quality and transit</t>
        </r>
      </text>
    </comment>
    <comment ref="AB52" authorId="0">
      <text>
        <r>
          <rPr>
            <b/>
            <sz val="8"/>
            <rFont val="Tahoma"/>
            <family val="0"/>
          </rPr>
          <t>King County:</t>
        </r>
        <r>
          <rPr>
            <sz val="8"/>
            <rFont val="Tahoma"/>
            <family val="0"/>
          </rPr>
          <t xml:space="preserve">
from issuer payment schedule</t>
        </r>
      </text>
    </comment>
    <comment ref="V56" authorId="1">
      <text>
        <r>
          <rPr>
            <b/>
            <sz val="8"/>
            <rFont val="Tahoma"/>
            <family val="0"/>
          </rPr>
          <t>Ngoevn:</t>
        </r>
        <r>
          <rPr>
            <sz val="8"/>
            <rFont val="Tahoma"/>
            <family val="0"/>
          </rPr>
          <t xml:space="preserve">
transit capital leases, SRF should be excluded.</t>
        </r>
      </text>
    </comment>
  </commentList>
</comments>
</file>

<file path=xl/sharedStrings.xml><?xml version="1.0" encoding="utf-8"?>
<sst xmlns="http://schemas.openxmlformats.org/spreadsheetml/2006/main" count="245" uniqueCount="110">
  <si>
    <t>Lease revenue bonds</t>
  </si>
  <si>
    <t>Available Cash Metropolitan Function</t>
  </si>
  <si>
    <t>Interest payable 1-1 to 4-30-08</t>
  </si>
  <si>
    <t>value operating levy. The legal debt margin computation for the year ended December 31, 2007 is as</t>
  </si>
  <si>
    <t xml:space="preserve">  Interest payable in initial months 1.1.08</t>
  </si>
  <si>
    <t>Limited Tax</t>
  </si>
  <si>
    <t>Unlimited Tax</t>
  </si>
  <si>
    <t>County Gen.</t>
  </si>
  <si>
    <t>Metropolitan</t>
  </si>
  <si>
    <t>Purpose</t>
  </si>
  <si>
    <t>Functions</t>
  </si>
  <si>
    <t>General obligation bonds</t>
  </si>
  <si>
    <t>Total general obligation debt</t>
  </si>
  <si>
    <t>Less: Amount legally available for payment of this debt</t>
  </si>
  <si>
    <t>Amount available in Debt Service Funds</t>
  </si>
  <si>
    <t>Uncollected taxes</t>
  </si>
  <si>
    <t>1993B</t>
  </si>
  <si>
    <t xml:space="preserve">  Amount available</t>
  </si>
  <si>
    <t>1996C</t>
  </si>
  <si>
    <t>Net general obligation debt</t>
  </si>
  <si>
    <t>1996A</t>
  </si>
  <si>
    <t>1996B</t>
  </si>
  <si>
    <t>Debt limit of limited tax (LT) general obligations for metropolitan functions</t>
  </si>
  <si>
    <t>3/4 % of assessed value</t>
  </si>
  <si>
    <t>LT GENERAL OBLIGATION DEBT MARGIN FOR METROPOLITAN FUNCTIONS</t>
  </si>
  <si>
    <t>Debt limit of LT general obligations for general county purposes and</t>
  </si>
  <si>
    <t xml:space="preserve">LT GENERAL OBLIGATION DEBT MARGIN FOR GENERAL COUNTY </t>
  </si>
  <si>
    <t>PURPOSES AND METROPOLITAN FUNCTIONS</t>
  </si>
  <si>
    <t>Debt limit of total general obligations for metropolitan functions</t>
  </si>
  <si>
    <t>TOTAL GENERAL OBLIGATION DEBT MARGIN FOR METROPOLITAN FUNCTIONS</t>
  </si>
  <si>
    <t>Debt limit of total general obligations for general county purposes</t>
  </si>
  <si>
    <t>TOTAL GENERAL OBLIGATION DEBT MARGIN FOR GENERAL COUNTY PURPOSES</t>
  </si>
  <si>
    <t>1998B</t>
  </si>
  <si>
    <t>Under Washington state law (RCW 39.36.020), a county may incur general obligation debt for general</t>
  </si>
  <si>
    <t>County Council may by resolution authorize the issuance of limited tax general obligation debt in an</t>
  </si>
  <si>
    <t>combination of limited and unlimited tax debt, for general county purposes, and no combination of</t>
  </si>
  <si>
    <t>The debt service on unlimited tax debt is secured by excess property tax levies, whereas the debt</t>
  </si>
  <si>
    <t>service on limited tax debt is secured by property taxes collected within the $1.80 per $1,000 of assessed</t>
  </si>
  <si>
    <t xml:space="preserve">KC Enterprises, Internal Service and other Funds' </t>
  </si>
  <si>
    <t>Less: Entrprses etc.</t>
  </si>
  <si>
    <t>843 1</t>
  </si>
  <si>
    <t>843 3</t>
  </si>
  <si>
    <t>Available Cash Metropolitan Functions</t>
  </si>
  <si>
    <t>893 7</t>
  </si>
  <si>
    <t>Water</t>
  </si>
  <si>
    <t>Transit</t>
  </si>
  <si>
    <t>General obligation Liabilities-comp absences</t>
  </si>
  <si>
    <t>Less: Net total general obligation indebtedness for metropolitan functions</t>
  </si>
  <si>
    <t xml:space="preserve">Net LT general obligation indebtedness for general county purposes  </t>
  </si>
  <si>
    <t>Net total general obligation indebtedness for general county purposes</t>
  </si>
  <si>
    <t>Less: Net LT general obligation indebtedness for metropolitan functions</t>
  </si>
  <si>
    <t>Less: Net LT general obligation indebtedness for general county purposes</t>
  </si>
  <si>
    <t>Net LT general obligation indebtedness for metropolitan functions</t>
  </si>
  <si>
    <t>validate such general obligation debt must have a voter turnout of at least 40 percent of those who</t>
  </si>
  <si>
    <t>and 3/4 percent for metropolitan functions, but the total of limited tax general obligation debt for general</t>
  </si>
  <si>
    <t>ITS inter</t>
  </si>
  <si>
    <t>solid waste int</t>
  </si>
  <si>
    <t>843 6</t>
  </si>
  <si>
    <t>General obligation bond anticipation notes</t>
  </si>
  <si>
    <t>Less: Net unlimited tax general obligation indebtedness for general county purposes</t>
  </si>
  <si>
    <t>Unlimited tax general obligation debt requires an approving vote of the people; any election to</t>
  </si>
  <si>
    <t>NOTE 13 – CONTINUED</t>
  </si>
  <si>
    <t>county purposes in an amount not to exceed 2½ percent of the assessed value of all taxable property</t>
  </si>
  <si>
    <t>amount up to 1½ percent of assessed value of property within the County for general county purposes</t>
  </si>
  <si>
    <t xml:space="preserve">limited and unlimited tax debt, for metropolitan functions, may exceed 2½ percent of the valuation. </t>
  </si>
  <si>
    <t>2½ % of assessed value</t>
  </si>
  <si>
    <t>843 2</t>
  </si>
  <si>
    <t>2004A</t>
  </si>
  <si>
    <t xml:space="preserve">within the county. State law requires all property to be assessed at 100 percent of its true and fair value. </t>
  </si>
  <si>
    <t>voted in the last state general election and, of those voting, 60 percent must be in the affirmative. The</t>
  </si>
  <si>
    <t>county purposes and metropolitan functions should not exceed 1½ percent of assessed value. No</t>
  </si>
  <si>
    <t>2004B</t>
  </si>
  <si>
    <t>2005</t>
  </si>
  <si>
    <t>2005A</t>
  </si>
  <si>
    <t>Per B/S  Date Run 3/10/06</t>
  </si>
  <si>
    <t>Without Rounding</t>
  </si>
  <si>
    <t>With Rounding</t>
  </si>
  <si>
    <t>Positive #'s</t>
  </si>
  <si>
    <t>Negative #'s</t>
  </si>
  <si>
    <t>Zero's</t>
  </si>
  <si>
    <t>Currency</t>
  </si>
  <si>
    <t>Comma</t>
  </si>
  <si>
    <t>Subtotal</t>
  </si>
  <si>
    <t>Grand Total</t>
  </si>
  <si>
    <t>These columns of numbers show the effects of the formats that we will need to use to 'round to thousands.'</t>
  </si>
  <si>
    <t>Columns B, F, and J show numbers in the old format. Columns D, H, and L use the new format. Note that we</t>
  </si>
  <si>
    <t>only have four new formats to use - the format in D6 is the same format used in H 6 and L6.</t>
  </si>
  <si>
    <t>D7 is the same as H7 and L7, and so on.</t>
  </si>
  <si>
    <t>Note that in either case - in cell B9 or cell D9 for example - we would have had to 'plug'</t>
  </si>
  <si>
    <t>something somewhere to get the subtotal in row 9 to add correctly</t>
  </si>
  <si>
    <t xml:space="preserve">     purposes and metropolitan functions</t>
  </si>
  <si>
    <t xml:space="preserve">Net total LT general obligation indebtedness for general county </t>
  </si>
  <si>
    <t>Limited</t>
  </si>
  <si>
    <t>follows (in thousands):</t>
  </si>
  <si>
    <t>metropolitan functions – 1½ % of assessed value</t>
  </si>
  <si>
    <t>2006 ASSESSED VALUE (2007 TAX YEAR)</t>
  </si>
  <si>
    <t>value operating levy. The legal debt margin computation for the year ended December 31, 2006 is as</t>
  </si>
  <si>
    <t>Lease revenue bonds Capital leases</t>
  </si>
  <si>
    <t>Installment purchase contracts capital leases</t>
  </si>
  <si>
    <t xml:space="preserve">  Interest payable in initial months 1.1.07</t>
  </si>
  <si>
    <t>Interest payable 1-1 to 4-30-07</t>
  </si>
  <si>
    <t>Worksheet    Legal Debt Margin      12.31.2006</t>
  </si>
  <si>
    <t>840 0</t>
  </si>
  <si>
    <t>840 1</t>
  </si>
  <si>
    <t>840 5</t>
  </si>
  <si>
    <t>840 6</t>
  </si>
  <si>
    <t xml:space="preserve">Computation of Legal Debt Margin </t>
  </si>
  <si>
    <t>2007 ASSESSED VALUE (2008 TAX YEAR)</t>
  </si>
  <si>
    <t>Worksheet    Legal Debt Margin      12.31.2007</t>
  </si>
  <si>
    <t>Under Washington State law (RCW 39.36.020), a county may incur general obligation debt for general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</si>
</sst>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00_);[Red]&quot;$&quot;* \(#,##0.00\)"/>
    <numFmt numFmtId="165" formatCode="[&lt;=9999999]000\-0000;[&gt;9999999]\(000\)\ 000\-0000;General"/>
    <numFmt numFmtId="166" formatCode="#,##0_);\(#,##0\);"/>
    <numFmt numFmtId="167" formatCode="&quot;$&quot;* #,##0_);[Red]&quot;$&quot;* \(#,##0\);&quot;$&quot;* "/>
    <numFmt numFmtId="168" formatCode="&quot;$&quot;* #,##0_);[Red]&quot;$&quot;* \(#,##0\);&quot;$&quot;* \-0\-_)"/>
    <numFmt numFmtId="169" formatCode="#,##0_);\(#,##0\);\-0\-_)"/>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 numFmtId="175" formatCode="#,##0_);\(#,##0.0\);"/>
    <numFmt numFmtId="176" formatCode="#,##0_);\(#,##0.00\);"/>
    <numFmt numFmtId="177" formatCode="#,##0_);\(#,##0.000\);"/>
    <numFmt numFmtId="178" formatCode="#,##0_);\(#,##0.0000\);"/>
    <numFmt numFmtId="179" formatCode="#\ ?/2"/>
    <numFmt numFmtId="180" formatCode="_(&quot;$&quot;* #,##0_);_(&quot;$&quot;* \(#,##0\);_(&quot;$&quot;* &quot;-&quot;??_);_(@_)"/>
    <numFmt numFmtId="181" formatCode="&quot;$&quot;* #,##0,\ ;&quot;$&quot;* \(#,##0,\);&quot;$&quot;* \-_)"/>
    <numFmt numFmtId="182" formatCode="#,##0,\ ;\(#,##0,\);\-\ ;"/>
    <numFmt numFmtId="183" formatCode="#,##0,\ ;\(#,##0,\);* \-0\-_)"/>
    <numFmt numFmtId="184" formatCode="&quot;$&quot;* #,##0,\ ;&quot;$&quot;* \(#,##0,\);&quot;$&quot;* \-0\-_)"/>
    <numFmt numFmtId="185" formatCode="[$-409]dddd\,\ mmmm\ dd\,\ yyyy"/>
    <numFmt numFmtId="186" formatCode="[$-409]h:mm:ss\ AM/PM"/>
    <numFmt numFmtId="187" formatCode="#,##0.0_);[Red]\(#,##0.0\)"/>
    <numFmt numFmtId="188" formatCode="#,##0.000_);[Red]\(#,##0.000\)"/>
  </numFmts>
  <fonts count="24">
    <font>
      <sz val="10"/>
      <name val="Arial"/>
      <family val="0"/>
    </font>
    <font>
      <b/>
      <sz val="10"/>
      <name val="MS Sans Serif"/>
      <family val="0"/>
    </font>
    <font>
      <i/>
      <sz val="10"/>
      <name val="MS Sans Serif"/>
      <family val="0"/>
    </font>
    <font>
      <b/>
      <i/>
      <sz val="10"/>
      <name val="MS Sans Serif"/>
      <family val="0"/>
    </font>
    <font>
      <sz val="10"/>
      <name val="Helv"/>
      <family val="0"/>
    </font>
    <font>
      <sz val="8"/>
      <name val="Arial"/>
      <family val="0"/>
    </font>
    <font>
      <sz val="10"/>
      <name val="Century Gothic"/>
      <family val="2"/>
    </font>
    <font>
      <i/>
      <sz val="10"/>
      <name val="Century Gothic"/>
      <family val="2"/>
    </font>
    <font>
      <b/>
      <sz val="10"/>
      <name val="Century Gothic"/>
      <family val="2"/>
    </font>
    <font>
      <sz val="8"/>
      <name val="Century Gothic"/>
      <family val="2"/>
    </font>
    <font>
      <b/>
      <u val="single"/>
      <sz val="10"/>
      <name val="Century Gothic"/>
      <family val="2"/>
    </font>
    <font>
      <sz val="10"/>
      <color indexed="12"/>
      <name val="Century Gothic"/>
      <family val="2"/>
    </font>
    <font>
      <sz val="8"/>
      <color indexed="12"/>
      <name val="Century Gothic"/>
      <family val="2"/>
    </font>
    <font>
      <sz val="8"/>
      <name val="Tahoma"/>
      <family val="0"/>
    </font>
    <font>
      <b/>
      <sz val="8"/>
      <name val="Tahoma"/>
      <family val="0"/>
    </font>
    <font>
      <b/>
      <sz val="8"/>
      <color indexed="12"/>
      <name val="Century Gothic"/>
      <family val="2"/>
    </font>
    <font>
      <sz val="8"/>
      <color indexed="14"/>
      <name val="Century Gothic"/>
      <family val="2"/>
    </font>
    <font>
      <b/>
      <u val="single"/>
      <sz val="8"/>
      <name val="Century Gothic"/>
      <family val="2"/>
    </font>
    <font>
      <sz val="5"/>
      <color indexed="14"/>
      <name val="Century Gothic"/>
      <family val="2"/>
    </font>
    <font>
      <sz val="10"/>
      <color indexed="14"/>
      <name val="Century Gothic"/>
      <family val="2"/>
    </font>
    <font>
      <sz val="9"/>
      <name val="Century Gothic"/>
      <family val="2"/>
    </font>
    <font>
      <u val="single"/>
      <sz val="9"/>
      <color indexed="12"/>
      <name val="Arial"/>
      <family val="0"/>
    </font>
    <font>
      <u val="single"/>
      <sz val="9"/>
      <color indexed="36"/>
      <name val="Arial"/>
      <family val="0"/>
    </font>
    <font>
      <b/>
      <sz val="8"/>
      <name val="Arial"/>
      <family val="2"/>
    </font>
  </fonts>
  <fills count="4">
    <fill>
      <patternFill/>
    </fill>
    <fill>
      <patternFill patternType="gray125"/>
    </fill>
    <fill>
      <patternFill patternType="solid">
        <fgColor indexed="45"/>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8">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4"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7" fontId="4"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168" fontId="5" fillId="0" borderId="1" applyFont="0" applyFill="0" applyProtection="0">
      <alignment/>
    </xf>
    <xf numFmtId="0" fontId="21" fillId="0" borderId="0" applyNumberFormat="0" applyFill="0" applyBorder="0" applyAlignment="0" applyProtection="0"/>
    <xf numFmtId="0" fontId="0" fillId="0" borderId="0">
      <alignment/>
      <protection/>
    </xf>
    <xf numFmtId="9" fontId="0" fillId="0" borderId="0" applyFont="0" applyFill="0" applyBorder="0" applyAlignment="0" applyProtection="0"/>
    <xf numFmtId="165" fontId="4" fillId="0" borderId="0" applyFont="0" applyFill="0" applyBorder="0" applyAlignment="0" applyProtection="0"/>
    <xf numFmtId="169" fontId="5" fillId="0" borderId="2" applyFont="0" applyFill="0" applyProtection="0">
      <alignment/>
    </xf>
    <xf numFmtId="168" fontId="0" fillId="0" borderId="3" applyFont="0" applyFill="0" applyBorder="0" applyProtection="0">
      <alignment/>
    </xf>
  </cellStyleXfs>
  <cellXfs count="140">
    <xf numFmtId="0" fontId="0" fillId="0" borderId="0" xfId="0"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Alignment="1">
      <alignment/>
    </xf>
    <xf numFmtId="166" fontId="9" fillId="0" borderId="0" xfId="15" applyFont="1" applyAlignment="1">
      <alignment/>
    </xf>
    <xf numFmtId="38" fontId="9" fillId="0" borderId="0" xfId="0" applyNumberFormat="1" applyFont="1" applyAlignment="1">
      <alignment/>
    </xf>
    <xf numFmtId="38" fontId="9" fillId="0" borderId="4" xfId="0" applyNumberFormat="1" applyFont="1" applyBorder="1" applyAlignment="1">
      <alignment/>
    </xf>
    <xf numFmtId="166" fontId="6" fillId="0" borderId="0" xfId="15" applyFont="1" applyAlignment="1">
      <alignment/>
    </xf>
    <xf numFmtId="166" fontId="6" fillId="0" borderId="0" xfId="15" applyFont="1" applyBorder="1" applyAlignment="1">
      <alignment/>
    </xf>
    <xf numFmtId="10" fontId="6" fillId="0" borderId="0" xfId="0" applyNumberFormat="1" applyFont="1" applyAlignment="1">
      <alignment/>
    </xf>
    <xf numFmtId="38" fontId="6" fillId="0" borderId="0" xfId="0" applyNumberFormat="1" applyFont="1" applyAlignment="1">
      <alignment/>
    </xf>
    <xf numFmtId="38" fontId="9" fillId="0" borderId="0" xfId="0" applyNumberFormat="1" applyFont="1" applyBorder="1" applyAlignment="1">
      <alignment/>
    </xf>
    <xf numFmtId="0" fontId="6" fillId="0" borderId="0" xfId="0" applyFont="1" applyFill="1" applyAlignment="1">
      <alignment/>
    </xf>
    <xf numFmtId="0" fontId="10" fillId="0" borderId="0" xfId="0" applyFont="1" applyAlignment="1">
      <alignment/>
    </xf>
    <xf numFmtId="0" fontId="6" fillId="0" borderId="0" xfId="0" applyFont="1" applyAlignment="1" quotePrefix="1">
      <alignment horizontal="left"/>
    </xf>
    <xf numFmtId="38" fontId="6" fillId="0" borderId="0" xfId="15" applyNumberFormat="1" applyFont="1" applyAlignment="1">
      <alignment/>
    </xf>
    <xf numFmtId="38" fontId="6" fillId="0" borderId="4" xfId="0" applyNumberFormat="1" applyFont="1" applyBorder="1" applyAlignment="1">
      <alignment/>
    </xf>
    <xf numFmtId="38" fontId="6" fillId="0" borderId="0" xfId="18" applyNumberFormat="1" applyFont="1" applyAlignment="1">
      <alignment/>
    </xf>
    <xf numFmtId="38" fontId="6" fillId="0" borderId="0" xfId="21" applyNumberFormat="1" applyFont="1" applyBorder="1">
      <alignment/>
    </xf>
    <xf numFmtId="38" fontId="6" fillId="0" borderId="0" xfId="0" applyNumberFormat="1" applyFont="1" applyAlignment="1" quotePrefix="1">
      <alignment horizontal="left"/>
    </xf>
    <xf numFmtId="38" fontId="6" fillId="0" borderId="0" xfId="15" applyNumberFormat="1" applyFont="1" applyBorder="1" applyAlignment="1">
      <alignment/>
    </xf>
    <xf numFmtId="38" fontId="12" fillId="0" borderId="0" xfId="0" applyNumberFormat="1" applyFont="1" applyBorder="1" applyAlignment="1">
      <alignment/>
    </xf>
    <xf numFmtId="38" fontId="6" fillId="0" borderId="0" xfId="0" applyNumberFormat="1" applyFont="1" applyFill="1" applyAlignment="1">
      <alignment/>
    </xf>
    <xf numFmtId="38" fontId="6" fillId="0" borderId="0" xfId="0" applyNumberFormat="1" applyFont="1" applyBorder="1" applyAlignment="1">
      <alignment/>
    </xf>
    <xf numFmtId="0" fontId="9" fillId="0" borderId="0" xfId="0" applyFont="1" applyBorder="1" applyAlignment="1">
      <alignment/>
    </xf>
    <xf numFmtId="0" fontId="17" fillId="0" borderId="0" xfId="0" applyFont="1" applyBorder="1" applyAlignment="1">
      <alignment/>
    </xf>
    <xf numFmtId="0" fontId="9" fillId="0" borderId="0" xfId="0" applyFont="1" applyBorder="1" applyAlignment="1">
      <alignment horizontal="center"/>
    </xf>
    <xf numFmtId="38" fontId="9" fillId="0" borderId="0" xfId="0" applyNumberFormat="1" applyFont="1" applyBorder="1" applyAlignment="1">
      <alignment horizontal="center"/>
    </xf>
    <xf numFmtId="38" fontId="16" fillId="0" borderId="0" xfId="0" applyNumberFormat="1" applyFont="1" applyBorder="1" applyAlignment="1">
      <alignment/>
    </xf>
    <xf numFmtId="0" fontId="16" fillId="0" borderId="0" xfId="0" applyFont="1" applyBorder="1" applyAlignment="1">
      <alignment/>
    </xf>
    <xf numFmtId="0" fontId="18" fillId="0" borderId="0" xfId="0" applyFont="1" applyBorder="1" applyAlignment="1">
      <alignment/>
    </xf>
    <xf numFmtId="0" fontId="6" fillId="0" borderId="0" xfId="0" applyFont="1" applyBorder="1" applyAlignment="1">
      <alignment/>
    </xf>
    <xf numFmtId="38" fontId="9" fillId="0" borderId="0" xfId="0" applyNumberFormat="1" applyFont="1" applyFill="1" applyAlignment="1">
      <alignment/>
    </xf>
    <xf numFmtId="0" fontId="9" fillId="0" borderId="2" xfId="0" applyFont="1" applyBorder="1" applyAlignment="1">
      <alignment horizontal="center"/>
    </xf>
    <xf numFmtId="0" fontId="9" fillId="0" borderId="5" xfId="0" applyFont="1" applyBorder="1" applyAlignment="1">
      <alignment/>
    </xf>
    <xf numFmtId="0" fontId="9" fillId="2" borderId="6" xfId="0" applyFont="1" applyFill="1" applyBorder="1" applyAlignment="1">
      <alignment horizontal="centerContinuous"/>
    </xf>
    <xf numFmtId="0" fontId="9" fillId="0" borderId="7" xfId="0" applyFont="1" applyBorder="1" applyAlignment="1">
      <alignment horizontal="center"/>
    </xf>
    <xf numFmtId="0" fontId="9" fillId="0" borderId="8" xfId="0" applyFont="1" applyBorder="1" applyAlignment="1">
      <alignment/>
    </xf>
    <xf numFmtId="0" fontId="9" fillId="0" borderId="9" xfId="0" applyFont="1" applyBorder="1" applyAlignment="1">
      <alignment/>
    </xf>
    <xf numFmtId="38" fontId="9" fillId="0" borderId="8" xfId="0" applyNumberFormat="1" applyFont="1" applyBorder="1" applyAlignment="1">
      <alignment/>
    </xf>
    <xf numFmtId="38" fontId="9" fillId="0" borderId="9" xfId="0" applyNumberFormat="1" applyFont="1" applyBorder="1" applyAlignment="1">
      <alignment/>
    </xf>
    <xf numFmtId="166" fontId="9" fillId="0" borderId="0" xfId="15" applyFont="1" applyBorder="1" applyAlignment="1">
      <alignment/>
    </xf>
    <xf numFmtId="0" fontId="9" fillId="0" borderId="8" xfId="0" applyFont="1" applyBorder="1" applyAlignment="1" quotePrefix="1">
      <alignment/>
    </xf>
    <xf numFmtId="0" fontId="6" fillId="0" borderId="9" xfId="0" applyFont="1" applyBorder="1" applyAlignment="1">
      <alignment/>
    </xf>
    <xf numFmtId="38" fontId="9" fillId="0" borderId="10" xfId="0" applyNumberFormat="1" applyFont="1" applyBorder="1" applyAlignment="1">
      <alignment/>
    </xf>
    <xf numFmtId="38" fontId="6" fillId="0" borderId="8" xfId="0" applyNumberFormat="1" applyFont="1" applyBorder="1" applyAlignment="1">
      <alignment/>
    </xf>
    <xf numFmtId="38" fontId="6" fillId="0" borderId="9" xfId="0" applyNumberFormat="1" applyFont="1" applyBorder="1" applyAlignment="1">
      <alignment/>
    </xf>
    <xf numFmtId="38" fontId="9" fillId="3" borderId="8" xfId="0" applyNumberFormat="1" applyFont="1" applyFill="1" applyBorder="1" applyAlignment="1">
      <alignment/>
    </xf>
    <xf numFmtId="38" fontId="9" fillId="3" borderId="0" xfId="0" applyNumberFormat="1" applyFont="1" applyFill="1" applyBorder="1" applyAlignment="1">
      <alignment/>
    </xf>
    <xf numFmtId="38" fontId="6" fillId="0" borderId="11" xfId="0" applyNumberFormat="1" applyFont="1" applyBorder="1" applyAlignment="1">
      <alignment/>
    </xf>
    <xf numFmtId="38" fontId="6" fillId="0" borderId="2" xfId="0" applyNumberFormat="1" applyFont="1" applyFill="1" applyBorder="1" applyAlignment="1">
      <alignment/>
    </xf>
    <xf numFmtId="38" fontId="6" fillId="0" borderId="12" xfId="0" applyNumberFormat="1" applyFont="1" applyBorder="1" applyAlignment="1">
      <alignment/>
    </xf>
    <xf numFmtId="0" fontId="15" fillId="0" borderId="13" xfId="0" applyFont="1" applyBorder="1" applyAlignment="1" quotePrefix="1">
      <alignment/>
    </xf>
    <xf numFmtId="0" fontId="6" fillId="0" borderId="4" xfId="0" applyFont="1" applyBorder="1" applyAlignment="1">
      <alignment/>
    </xf>
    <xf numFmtId="0" fontId="6" fillId="0" borderId="10" xfId="0" applyFont="1" applyBorder="1" applyAlignment="1">
      <alignment/>
    </xf>
    <xf numFmtId="38" fontId="6" fillId="3" borderId="8" xfId="0" applyNumberFormat="1" applyFont="1" applyFill="1" applyBorder="1" applyAlignment="1">
      <alignment/>
    </xf>
    <xf numFmtId="0" fontId="6" fillId="0" borderId="0" xfId="23" applyFont="1" applyFill="1">
      <alignment/>
      <protection/>
    </xf>
    <xf numFmtId="0" fontId="6" fillId="0" borderId="0" xfId="23" applyFont="1" applyFill="1" applyAlignment="1">
      <alignment horizontal="center"/>
      <protection/>
    </xf>
    <xf numFmtId="166" fontId="6" fillId="0" borderId="0" xfId="15" applyFont="1" applyFill="1" applyAlignment="1">
      <alignment/>
    </xf>
    <xf numFmtId="166" fontId="6" fillId="0" borderId="2" xfId="15" applyFont="1" applyFill="1" applyBorder="1" applyAlignment="1">
      <alignment horizontal="center"/>
    </xf>
    <xf numFmtId="171" fontId="6" fillId="0" borderId="0" xfId="15" applyNumberFormat="1" applyFont="1" applyFill="1" applyAlignment="1">
      <alignment/>
    </xf>
    <xf numFmtId="180" fontId="6" fillId="0" borderId="0" xfId="18" applyNumberFormat="1" applyFont="1" applyFill="1" applyAlignment="1">
      <alignment/>
    </xf>
    <xf numFmtId="181" fontId="6" fillId="0" borderId="0" xfId="18" applyNumberFormat="1" applyFont="1" applyFill="1" applyBorder="1" applyAlignment="1">
      <alignment/>
    </xf>
    <xf numFmtId="171" fontId="6" fillId="0" borderId="2" xfId="15" applyNumberFormat="1" applyFont="1" applyFill="1" applyBorder="1" applyAlignment="1">
      <alignment/>
    </xf>
    <xf numFmtId="182" fontId="6" fillId="0" borderId="2" xfId="23" applyNumberFormat="1" applyFont="1" applyFill="1" applyBorder="1">
      <alignment/>
      <protection/>
    </xf>
    <xf numFmtId="182" fontId="6" fillId="0" borderId="0" xfId="23" applyNumberFormat="1" applyFont="1" applyFill="1">
      <alignment/>
      <protection/>
    </xf>
    <xf numFmtId="183" fontId="6" fillId="0" borderId="2" xfId="23" applyNumberFormat="1" applyFont="1" applyFill="1" applyBorder="1">
      <alignment/>
      <protection/>
    </xf>
    <xf numFmtId="169" fontId="6" fillId="0" borderId="2" xfId="26" applyFont="1" applyBorder="1" applyProtection="1">
      <alignment/>
      <protection/>
    </xf>
    <xf numFmtId="171" fontId="6" fillId="0" borderId="0" xfId="23" applyNumberFormat="1" applyFont="1" applyFill="1">
      <alignment/>
      <protection/>
    </xf>
    <xf numFmtId="180" fontId="6" fillId="0" borderId="1" xfId="18" applyNumberFormat="1" applyFont="1" applyFill="1" applyBorder="1" applyAlignment="1">
      <alignment/>
    </xf>
    <xf numFmtId="184" fontId="6" fillId="0" borderId="1" xfId="18" applyNumberFormat="1" applyFont="1" applyFill="1" applyBorder="1" applyAlignment="1">
      <alignment/>
    </xf>
    <xf numFmtId="168" fontId="20" fillId="0" borderId="1" xfId="21" applyFont="1" applyFill="1">
      <alignment/>
    </xf>
    <xf numFmtId="184" fontId="6" fillId="0" borderId="0" xfId="18" applyNumberFormat="1" applyFont="1" applyAlignment="1">
      <alignment/>
    </xf>
    <xf numFmtId="183" fontId="6" fillId="0" borderId="0" xfId="15" applyNumberFormat="1" applyFont="1" applyAlignment="1">
      <alignment/>
    </xf>
    <xf numFmtId="184" fontId="6" fillId="0" borderId="3" xfId="18" applyNumberFormat="1" applyFont="1" applyBorder="1" applyAlignment="1">
      <alignment/>
    </xf>
    <xf numFmtId="183" fontId="6" fillId="0" borderId="2" xfId="15" applyNumberFormat="1" applyFont="1" applyBorder="1" applyAlignment="1">
      <alignment/>
    </xf>
    <xf numFmtId="183" fontId="6" fillId="0" borderId="0" xfId="15" applyNumberFormat="1" applyFont="1" applyBorder="1" applyAlignment="1">
      <alignment/>
    </xf>
    <xf numFmtId="184" fontId="6" fillId="0" borderId="2" xfId="18" applyNumberFormat="1" applyFont="1" applyBorder="1" applyAlignment="1">
      <alignment/>
    </xf>
    <xf numFmtId="184" fontId="6" fillId="0" borderId="1" xfId="18" applyNumberFormat="1" applyFont="1" applyBorder="1" applyAlignment="1">
      <alignment/>
    </xf>
    <xf numFmtId="184" fontId="6" fillId="0" borderId="0" xfId="18" applyNumberFormat="1" applyFont="1" applyBorder="1" applyAlignment="1">
      <alignment/>
    </xf>
    <xf numFmtId="182" fontId="6" fillId="0" borderId="0" xfId="15" applyNumberFormat="1" applyFont="1" applyAlignment="1">
      <alignment/>
    </xf>
    <xf numFmtId="182" fontId="6" fillId="0" borderId="2" xfId="15" applyNumberFormat="1" applyFont="1" applyBorder="1" applyAlignment="1">
      <alignment/>
    </xf>
    <xf numFmtId="182" fontId="6" fillId="0" borderId="0" xfId="15" applyNumberFormat="1" applyFont="1" applyBorder="1" applyAlignment="1">
      <alignment/>
    </xf>
    <xf numFmtId="38" fontId="9" fillId="0" borderId="4" xfId="0" applyNumberFormat="1" applyFont="1" applyFill="1" applyBorder="1" applyAlignment="1">
      <alignment/>
    </xf>
    <xf numFmtId="38" fontId="9" fillId="0" borderId="3" xfId="0" applyNumberFormat="1" applyFont="1" applyFill="1" applyBorder="1" applyAlignment="1">
      <alignment/>
    </xf>
    <xf numFmtId="38" fontId="9" fillId="0" borderId="0" xfId="0" applyNumberFormat="1"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xf>
    <xf numFmtId="166" fontId="9" fillId="0" borderId="15" xfId="15" applyFont="1" applyFill="1" applyBorder="1" applyAlignment="1">
      <alignment/>
    </xf>
    <xf numFmtId="0" fontId="6" fillId="0" borderId="16" xfId="0" applyFont="1" applyFill="1" applyBorder="1" applyAlignment="1">
      <alignment/>
    </xf>
    <xf numFmtId="0" fontId="6" fillId="0" borderId="17"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6" fillId="0" borderId="0" xfId="0" applyFont="1" applyFill="1" applyBorder="1" applyAlignment="1">
      <alignment/>
    </xf>
    <xf numFmtId="166" fontId="9" fillId="0" borderId="18" xfId="15" applyFont="1" applyFill="1" applyBorder="1" applyAlignment="1">
      <alignment/>
    </xf>
    <xf numFmtId="38" fontId="16" fillId="0" borderId="0" xfId="0" applyNumberFormat="1" applyFont="1" applyFill="1" applyBorder="1" applyAlignment="1">
      <alignment/>
    </xf>
    <xf numFmtId="38" fontId="16" fillId="0" borderId="18" xfId="15" applyNumberFormat="1" applyFont="1" applyFill="1" applyBorder="1" applyAlignment="1">
      <alignment/>
    </xf>
    <xf numFmtId="166" fontId="16" fillId="0" borderId="0" xfId="15" applyFont="1" applyFill="1" applyBorder="1" applyAlignment="1">
      <alignment/>
    </xf>
    <xf numFmtId="0" fontId="16" fillId="0" borderId="0" xfId="0" applyFont="1" applyFill="1" applyBorder="1" applyAlignment="1">
      <alignment/>
    </xf>
    <xf numFmtId="38" fontId="19" fillId="0" borderId="0" xfId="0" applyNumberFormat="1" applyFont="1" applyFill="1" applyBorder="1" applyAlignment="1">
      <alignment/>
    </xf>
    <xf numFmtId="166" fontId="9" fillId="0" borderId="0" xfId="0" applyNumberFormat="1" applyFont="1" applyFill="1" applyBorder="1" applyAlignment="1">
      <alignment/>
    </xf>
    <xf numFmtId="0" fontId="19" fillId="0" borderId="18" xfId="0" applyFont="1" applyFill="1" applyBorder="1" applyAlignment="1">
      <alignment/>
    </xf>
    <xf numFmtId="166" fontId="9" fillId="0" borderId="0" xfId="15" applyFont="1" applyFill="1" applyBorder="1" applyAlignment="1">
      <alignment/>
    </xf>
    <xf numFmtId="0" fontId="6" fillId="0" borderId="18" xfId="0" applyFont="1" applyFill="1" applyBorder="1" applyAlignment="1">
      <alignment/>
    </xf>
    <xf numFmtId="0" fontId="19" fillId="0" borderId="0" xfId="0" applyFont="1" applyFill="1" applyBorder="1" applyAlignment="1">
      <alignment/>
    </xf>
    <xf numFmtId="38" fontId="9" fillId="0" borderId="18" xfId="15" applyNumberFormat="1" applyFont="1" applyFill="1" applyBorder="1" applyAlignment="1">
      <alignment/>
    </xf>
    <xf numFmtId="166" fontId="12" fillId="0" borderId="0" xfId="15" applyFont="1" applyFill="1" applyBorder="1" applyAlignment="1" applyProtection="1">
      <alignment/>
      <protection locked="0"/>
    </xf>
    <xf numFmtId="38" fontId="9" fillId="0" borderId="18" xfId="0" applyNumberFormat="1" applyFont="1" applyFill="1" applyBorder="1" applyAlignment="1">
      <alignment/>
    </xf>
    <xf numFmtId="0" fontId="9" fillId="0" borderId="17"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horizontal="right"/>
    </xf>
    <xf numFmtId="38" fontId="9" fillId="0" borderId="17" xfId="0" applyNumberFormat="1" applyFont="1" applyFill="1" applyBorder="1" applyAlignment="1">
      <alignment/>
    </xf>
    <xf numFmtId="38" fontId="6" fillId="0" borderId="17" xfId="0" applyNumberFormat="1" applyFont="1" applyFill="1" applyBorder="1" applyAlignment="1">
      <alignment/>
    </xf>
    <xf numFmtId="38" fontId="6" fillId="0" borderId="0" xfId="0" applyNumberFormat="1" applyFont="1" applyFill="1" applyBorder="1" applyAlignment="1">
      <alignment/>
    </xf>
    <xf numFmtId="38" fontId="6" fillId="0" borderId="19" xfId="0" applyNumberFormat="1" applyFont="1" applyFill="1" applyBorder="1" applyAlignment="1">
      <alignment/>
    </xf>
    <xf numFmtId="38" fontId="6" fillId="0" borderId="20" xfId="0" applyNumberFormat="1" applyFont="1" applyFill="1" applyBorder="1" applyAlignment="1">
      <alignment/>
    </xf>
    <xf numFmtId="0" fontId="6" fillId="0" borderId="20" xfId="0" applyFont="1" applyFill="1" applyBorder="1" applyAlignment="1">
      <alignment/>
    </xf>
    <xf numFmtId="38" fontId="6" fillId="0" borderId="21" xfId="0" applyNumberFormat="1" applyFont="1" applyFill="1" applyBorder="1" applyAlignment="1">
      <alignment/>
    </xf>
    <xf numFmtId="4" fontId="5" fillId="0" borderId="0" xfId="0" applyNumberFormat="1"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38" fontId="11" fillId="0" borderId="0" xfId="0" applyNumberFormat="1" applyFont="1" applyFill="1" applyAlignment="1">
      <alignment/>
    </xf>
    <xf numFmtId="38" fontId="9" fillId="3" borderId="4" xfId="0" applyNumberFormat="1" applyFont="1" applyFill="1" applyBorder="1" applyAlignment="1">
      <alignment/>
    </xf>
    <xf numFmtId="0" fontId="6" fillId="0" borderId="0" xfId="0" applyFont="1" applyAlignment="1">
      <alignment horizontal="right"/>
    </xf>
    <xf numFmtId="166" fontId="9" fillId="0" borderId="0" xfId="15" applyFont="1" applyFill="1" applyBorder="1" applyAlignment="1">
      <alignment horizontal="right"/>
    </xf>
    <xf numFmtId="166" fontId="9" fillId="0" borderId="4" xfId="15" applyFont="1" applyFill="1" applyBorder="1" applyAlignment="1">
      <alignment/>
    </xf>
    <xf numFmtId="188" fontId="6" fillId="0" borderId="0" xfId="0" applyNumberFormat="1" applyFont="1" applyAlignment="1">
      <alignment/>
    </xf>
    <xf numFmtId="171" fontId="0" fillId="0" borderId="0" xfId="17" applyNumberFormat="1" applyAlignment="1">
      <alignment/>
    </xf>
    <xf numFmtId="166" fontId="6" fillId="0" borderId="0" xfId="0" applyNumberFormat="1" applyFont="1" applyBorder="1" applyAlignment="1">
      <alignment/>
    </xf>
    <xf numFmtId="38" fontId="6" fillId="3" borderId="0" xfId="0" applyNumberFormat="1" applyFont="1" applyFill="1" applyAlignment="1">
      <alignment/>
    </xf>
    <xf numFmtId="38" fontId="6" fillId="3" borderId="0" xfId="15" applyNumberFormat="1" applyFont="1" applyFill="1" applyAlignment="1">
      <alignment/>
    </xf>
    <xf numFmtId="184" fontId="6" fillId="3" borderId="3" xfId="18" applyNumberFormat="1" applyFont="1" applyFill="1" applyBorder="1" applyAlignment="1">
      <alignment/>
    </xf>
    <xf numFmtId="38" fontId="6" fillId="3" borderId="0" xfId="15" applyNumberFormat="1" applyFont="1" applyFill="1" applyBorder="1" applyAlignment="1">
      <alignment/>
    </xf>
    <xf numFmtId="184" fontId="6" fillId="3" borderId="1" xfId="18" applyNumberFormat="1" applyFont="1" applyFill="1" applyBorder="1" applyAlignment="1">
      <alignment/>
    </xf>
    <xf numFmtId="0" fontId="6" fillId="3" borderId="0" xfId="0" applyFont="1" applyFill="1" applyAlignment="1">
      <alignment/>
    </xf>
    <xf numFmtId="166" fontId="6" fillId="3" borderId="0" xfId="15" applyFont="1" applyFill="1" applyAlignment="1">
      <alignment/>
    </xf>
    <xf numFmtId="38" fontId="6" fillId="0" borderId="0" xfId="15" applyNumberFormat="1" applyFont="1" applyFill="1" applyAlignment="1">
      <alignment/>
    </xf>
    <xf numFmtId="184" fontId="6" fillId="0" borderId="3" xfId="18" applyNumberFormat="1" applyFont="1" applyFill="1" applyBorder="1" applyAlignment="1">
      <alignment/>
    </xf>
    <xf numFmtId="38" fontId="6" fillId="0" borderId="0" xfId="15" applyNumberFormat="1" applyFont="1" applyFill="1" applyBorder="1" applyAlignment="1">
      <alignment/>
    </xf>
    <xf numFmtId="0" fontId="9" fillId="0" borderId="0" xfId="0" applyFont="1" applyFill="1" applyBorder="1" applyAlignment="1">
      <alignment horizontal="center"/>
    </xf>
  </cellXfs>
  <cellStyles count="14">
    <cellStyle name="Normal" xfId="0"/>
    <cellStyle name="Comma" xfId="15"/>
    <cellStyle name="Comma [0]" xfId="16"/>
    <cellStyle name="Comma_DEBT-M07" xfId="17"/>
    <cellStyle name="Currency" xfId="18"/>
    <cellStyle name="Currency [0]" xfId="19"/>
    <cellStyle name="Followed Hyperlink" xfId="20"/>
    <cellStyle name="Grand-Total" xfId="21"/>
    <cellStyle name="Hyperlink" xfId="22"/>
    <cellStyle name="Normal_AAA TRN DEC-04 TB FINAL" xfId="23"/>
    <cellStyle name="Percent" xfId="24"/>
    <cellStyle name="Phone" xfId="25"/>
    <cellStyle name="Sub-total"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22</xdr:row>
      <xdr:rowOff>0</xdr:rowOff>
    </xdr:from>
    <xdr:to>
      <xdr:col>8</xdr:col>
      <xdr:colOff>0</xdr:colOff>
      <xdr:row>22</xdr:row>
      <xdr:rowOff>0</xdr:rowOff>
    </xdr:to>
    <xdr:sp>
      <xdr:nvSpPr>
        <xdr:cNvPr id="1" name="Text 3"/>
        <xdr:cNvSpPr txBox="1">
          <a:spLocks noChangeArrowheads="1"/>
        </xdr:cNvSpPr>
      </xdr:nvSpPr>
      <xdr:spPr>
        <a:xfrm>
          <a:off x="5791200" y="3790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11</xdr:col>
      <xdr:colOff>28575</xdr:colOff>
      <xdr:row>47</xdr:row>
      <xdr:rowOff>0</xdr:rowOff>
    </xdr:to>
    <xdr:sp>
      <xdr:nvSpPr>
        <xdr:cNvPr id="1" name="Text 2"/>
        <xdr:cNvSpPr txBox="1">
          <a:spLocks noChangeArrowheads="1"/>
        </xdr:cNvSpPr>
      </xdr:nvSpPr>
      <xdr:spPr>
        <a:xfrm>
          <a:off x="9525" y="8505825"/>
          <a:ext cx="7000875" cy="0"/>
        </a:xfrm>
        <a:prstGeom prst="rect">
          <a:avLst/>
        </a:prstGeom>
        <a:solidFill>
          <a:srgbClr val="FFFFFF"/>
        </a:solidFill>
        <a:ln w="1" cmpd="sng">
          <a:noFill/>
        </a:ln>
      </xdr:spPr>
      <xdr:txBody>
        <a:bodyPr vertOverflow="clip" wrap="square"/>
        <a:p>
          <a:pPr algn="l">
            <a:defRPr/>
          </a:pPr>
          <a:r>
            <a:rPr lang="en-US" cap="none" sz="1000" b="0" i="0" u="none" baseline="0">
              <a:latin typeface="Century Gothic"/>
              <a:ea typeface="Century Gothic"/>
              <a:cs typeface="Century Gothic"/>
            </a:rPr>
            <a:t>Debt Limitation:  Under Washington State Law (</a:t>
          </a:r>
          <a:r>
            <a:rPr lang="en-US" cap="none" sz="1000" b="0" i="1" u="none" baseline="0">
              <a:latin typeface="Century Gothic"/>
              <a:ea typeface="Century Gothic"/>
              <a:cs typeface="Century Gothic"/>
            </a:rPr>
            <a:t>Revised Code of Washington</a:t>
          </a:r>
          <a:r>
            <a:rPr lang="en-US" cap="none" sz="1000" b="0" i="0" u="none" baseline="0">
              <a:latin typeface="Century Gothic"/>
              <a:ea typeface="Century Gothic"/>
              <a:cs typeface="Century Gothic"/>
            </a:rPr>
            <a:t> [</a:t>
          </a:r>
          <a:r>
            <a:rPr lang="en-US" cap="none" sz="1000" b="0" i="1" u="none" baseline="0">
              <a:latin typeface="Century Gothic"/>
              <a:ea typeface="Century Gothic"/>
              <a:cs typeface="Century Gothic"/>
            </a:rPr>
            <a:t>RCW</a:t>
          </a:r>
          <a:r>
            <a:rPr lang="en-US" cap="none" sz="1000" b="0" i="0" u="none" baseline="0">
              <a:latin typeface="Century Gothic"/>
              <a:ea typeface="Century Gothic"/>
              <a:cs typeface="Century Gothic"/>
            </a:rPr>
            <a:t>] 39.36.020), a county may incur general obligation debt for general county purposes in an amount not to exceed 2 1/2% of the value of all taxable property within the county.  State law requires all property to be assessed at 100% of its true and fair value.  Unlimited tax general obligation debt requires an approving vote of the people, and any election to validate such general obligation debt must have a voter turnout of at least 40% of those who voted in the last State general election and of those voting, 60% must be in the affirmative.  The County Council may by resolution authorize the issuance of limited tax general obligation debt in an amount up to 3/4% of the valuation within the County without a vote of the people.  No combination of limited or unlimited tax debt may exceed 2 1/2% of the valuation.  The debt service on unlimited tax debt is secured by excess property tax levies, whereas, the debt service on limited tax debt is secured by property taxes collected within the $1.80 per $1,000 of assessed value County operating levy.
</a:t>
          </a:r>
          <a:r>
            <a:rPr lang="en-US" cap="none" sz="1000" b="0" i="0" u="none" baseline="0">
              <a:latin typeface="Arial"/>
              <a:ea typeface="Arial"/>
              <a:cs typeface="Arial"/>
            </a:rPr>
            <a:t>
</a:t>
          </a:r>
        </a:p>
      </xdr:txBody>
    </xdr:sp>
    <xdr:clientData/>
  </xdr:twoCellAnchor>
  <xdr:twoCellAnchor>
    <xdr:from>
      <xdr:col>9</xdr:col>
      <xdr:colOff>0</xdr:colOff>
      <xdr:row>23</xdr:row>
      <xdr:rowOff>0</xdr:rowOff>
    </xdr:from>
    <xdr:to>
      <xdr:col>9</xdr:col>
      <xdr:colOff>0</xdr:colOff>
      <xdr:row>23</xdr:row>
      <xdr:rowOff>0</xdr:rowOff>
    </xdr:to>
    <xdr:sp>
      <xdr:nvSpPr>
        <xdr:cNvPr id="2" name="Text 3"/>
        <xdr:cNvSpPr txBox="1">
          <a:spLocks noChangeArrowheads="1"/>
        </xdr:cNvSpPr>
      </xdr:nvSpPr>
      <xdr:spPr>
        <a:xfrm>
          <a:off x="5829300" y="4257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11</xdr:col>
      <xdr:colOff>28575</xdr:colOff>
      <xdr:row>47</xdr:row>
      <xdr:rowOff>0</xdr:rowOff>
    </xdr:to>
    <xdr:sp>
      <xdr:nvSpPr>
        <xdr:cNvPr id="1" name="Text 2"/>
        <xdr:cNvSpPr txBox="1">
          <a:spLocks noChangeArrowheads="1"/>
        </xdr:cNvSpPr>
      </xdr:nvSpPr>
      <xdr:spPr>
        <a:xfrm>
          <a:off x="9525" y="8505825"/>
          <a:ext cx="7000875" cy="0"/>
        </a:xfrm>
        <a:prstGeom prst="rect">
          <a:avLst/>
        </a:prstGeom>
        <a:solidFill>
          <a:srgbClr val="FFFFFF"/>
        </a:solidFill>
        <a:ln w="1" cmpd="sng">
          <a:noFill/>
        </a:ln>
      </xdr:spPr>
      <xdr:txBody>
        <a:bodyPr vertOverflow="clip" wrap="square"/>
        <a:p>
          <a:pPr algn="l">
            <a:defRPr/>
          </a:pPr>
          <a:r>
            <a:rPr lang="en-US" cap="none" sz="1000" b="0" i="0" u="none" baseline="0">
              <a:latin typeface="Century Gothic"/>
              <a:ea typeface="Century Gothic"/>
              <a:cs typeface="Century Gothic"/>
            </a:rPr>
            <a:t>Debt Limitation:  Under Washington State Law (</a:t>
          </a:r>
          <a:r>
            <a:rPr lang="en-US" cap="none" sz="1000" b="0" i="1" u="none" baseline="0">
              <a:latin typeface="Century Gothic"/>
              <a:ea typeface="Century Gothic"/>
              <a:cs typeface="Century Gothic"/>
            </a:rPr>
            <a:t>Revised Code of Washington</a:t>
          </a:r>
          <a:r>
            <a:rPr lang="en-US" cap="none" sz="1000" b="0" i="0" u="none" baseline="0">
              <a:latin typeface="Century Gothic"/>
              <a:ea typeface="Century Gothic"/>
              <a:cs typeface="Century Gothic"/>
            </a:rPr>
            <a:t> [</a:t>
          </a:r>
          <a:r>
            <a:rPr lang="en-US" cap="none" sz="1000" b="0" i="1" u="none" baseline="0">
              <a:latin typeface="Century Gothic"/>
              <a:ea typeface="Century Gothic"/>
              <a:cs typeface="Century Gothic"/>
            </a:rPr>
            <a:t>RCW</a:t>
          </a:r>
          <a:r>
            <a:rPr lang="en-US" cap="none" sz="1000" b="0" i="0" u="none" baseline="0">
              <a:latin typeface="Century Gothic"/>
              <a:ea typeface="Century Gothic"/>
              <a:cs typeface="Century Gothic"/>
            </a:rPr>
            <a:t>] 39.36.020), a county may incur general obligation debt for general county purposes in an amount not to exceed 2 1/2% of the value of all taxable property within the county.  State law requires all property to be assessed at 100% of its true and fair value.  Unlimited tax general obligation debt requires an approving vote of the people, and any election to validate such general obligation debt must have a voter turnout of at least 40% of those who voted in the last State general election and of those voting, 60% must be in the affirmative.  The County Council may by resolution authorize the issuance of limited tax general obligation debt in an amount up to 3/4% of the valuation within the County without a vote of the people.  No combination of limited or unlimited tax debt may exceed 2 1/2% of the valuation.  The debt service on unlimited tax debt is secured by excess property tax levies, whereas, the debt service on limited tax debt is secured by property taxes collected within the $1.80 per $1,000 of assessed value County operating levy.
</a:t>
          </a:r>
          <a:r>
            <a:rPr lang="en-US" cap="none" sz="1000" b="0" i="0" u="none" baseline="0">
              <a:latin typeface="Arial"/>
              <a:ea typeface="Arial"/>
              <a:cs typeface="Arial"/>
            </a:rPr>
            <a:t>
</a:t>
          </a:r>
        </a:p>
      </xdr:txBody>
    </xdr:sp>
    <xdr:clientData/>
  </xdr:twoCellAnchor>
  <xdr:twoCellAnchor>
    <xdr:from>
      <xdr:col>9</xdr:col>
      <xdr:colOff>0</xdr:colOff>
      <xdr:row>23</xdr:row>
      <xdr:rowOff>0</xdr:rowOff>
    </xdr:from>
    <xdr:to>
      <xdr:col>9</xdr:col>
      <xdr:colOff>0</xdr:colOff>
      <xdr:row>23</xdr:row>
      <xdr:rowOff>0</xdr:rowOff>
    </xdr:to>
    <xdr:sp>
      <xdr:nvSpPr>
        <xdr:cNvPr id="2" name="Text 3"/>
        <xdr:cNvSpPr txBox="1">
          <a:spLocks noChangeArrowheads="1"/>
        </xdr:cNvSpPr>
      </xdr:nvSpPr>
      <xdr:spPr>
        <a:xfrm>
          <a:off x="5829300" y="4257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5"/>
  <sheetViews>
    <sheetView workbookViewId="0" topLeftCell="A23">
      <selection activeCell="A1" sqref="A1:I45"/>
    </sheetView>
  </sheetViews>
  <sheetFormatPr defaultColWidth="9.140625" defaultRowHeight="12.75"/>
  <cols>
    <col min="1" max="1" width="2.140625" style="0" customWidth="1"/>
    <col min="2" max="2" width="1.7109375" style="0" customWidth="1"/>
    <col min="3" max="3" width="1.8515625" style="0" customWidth="1"/>
    <col min="4" max="4" width="2.57421875" style="0" customWidth="1"/>
    <col min="5" max="5" width="13.00390625" style="0" customWidth="1"/>
    <col min="6" max="6" width="38.421875" style="0" customWidth="1"/>
    <col min="7" max="7" width="14.8515625" style="0" customWidth="1"/>
    <col min="8" max="8" width="12.28125" style="0" customWidth="1"/>
    <col min="9" max="9" width="15.421875" style="0" bestFit="1" customWidth="1"/>
  </cols>
  <sheetData>
    <row r="1" spans="1:9" ht="13.5">
      <c r="A1" s="13" t="s">
        <v>106</v>
      </c>
      <c r="B1" s="1"/>
      <c r="C1" s="1"/>
      <c r="D1" s="1"/>
      <c r="E1" s="1"/>
      <c r="F1" s="1"/>
      <c r="G1" s="1"/>
      <c r="H1" s="1"/>
      <c r="I1" s="1"/>
    </row>
    <row r="2" spans="1:9" ht="13.5">
      <c r="A2" s="14" t="s">
        <v>109</v>
      </c>
      <c r="B2" s="1"/>
      <c r="C2" s="1"/>
      <c r="D2" s="1"/>
      <c r="E2" s="1"/>
      <c r="F2" s="1"/>
      <c r="G2" s="1"/>
      <c r="H2" s="1"/>
      <c r="I2" s="1"/>
    </row>
    <row r="3" spans="1:9" ht="13.5">
      <c r="A3" s="1" t="s">
        <v>62</v>
      </c>
      <c r="B3" s="1"/>
      <c r="C3" s="1"/>
      <c r="D3" s="1"/>
      <c r="E3" s="1"/>
      <c r="F3" s="1"/>
      <c r="G3" s="1"/>
      <c r="H3" s="1"/>
      <c r="I3" s="1"/>
    </row>
    <row r="4" spans="1:9" ht="13.5">
      <c r="A4" s="1" t="s">
        <v>68</v>
      </c>
      <c r="B4" s="1"/>
      <c r="C4" s="1"/>
      <c r="D4" s="1"/>
      <c r="E4" s="1"/>
      <c r="F4" s="1"/>
      <c r="G4" s="1"/>
      <c r="H4" s="1"/>
      <c r="I4" s="1"/>
    </row>
    <row r="5" spans="1:9" ht="13.5">
      <c r="A5" s="14" t="s">
        <v>60</v>
      </c>
      <c r="B5" s="1"/>
      <c r="C5" s="1"/>
      <c r="D5" s="1"/>
      <c r="E5" s="1"/>
      <c r="F5" s="1"/>
      <c r="G5" s="1"/>
      <c r="H5" s="1"/>
      <c r="I5" s="1"/>
    </row>
    <row r="6" spans="1:9" ht="13.5">
      <c r="A6" s="1" t="s">
        <v>53</v>
      </c>
      <c r="B6" s="1"/>
      <c r="C6" s="1"/>
      <c r="D6" s="1"/>
      <c r="E6" s="1"/>
      <c r="F6" s="1"/>
      <c r="G6" s="1"/>
      <c r="H6" s="1"/>
      <c r="I6" s="1"/>
    </row>
    <row r="7" spans="1:9" ht="13.5">
      <c r="A7" s="1" t="s">
        <v>93</v>
      </c>
      <c r="B7" s="1"/>
      <c r="C7" s="1"/>
      <c r="D7" s="1"/>
      <c r="E7" s="1"/>
      <c r="F7" s="1"/>
      <c r="G7" s="1"/>
      <c r="H7" s="1"/>
      <c r="I7" s="1"/>
    </row>
    <row r="8" spans="1:9" ht="13.5">
      <c r="A8" s="1" t="s">
        <v>34</v>
      </c>
      <c r="B8" s="1"/>
      <c r="C8" s="1"/>
      <c r="D8" s="1"/>
      <c r="E8" s="1"/>
      <c r="F8" s="1"/>
      <c r="G8" s="1"/>
      <c r="H8" s="1"/>
      <c r="I8" s="1"/>
    </row>
    <row r="9" spans="1:9" ht="13.5">
      <c r="A9" s="1" t="s">
        <v>63</v>
      </c>
      <c r="B9" s="1"/>
      <c r="C9" s="1"/>
      <c r="D9" s="1"/>
      <c r="E9" s="1"/>
      <c r="F9" s="1"/>
      <c r="G9" s="1"/>
      <c r="H9" s="1"/>
      <c r="I9" s="1"/>
    </row>
    <row r="10" spans="1:9" ht="13.5">
      <c r="A10" s="1" t="s">
        <v>54</v>
      </c>
      <c r="B10" s="1"/>
      <c r="C10" s="1"/>
      <c r="D10" s="1"/>
      <c r="E10" s="1"/>
      <c r="F10" s="1"/>
      <c r="G10" s="1"/>
      <c r="H10" s="1"/>
      <c r="I10" s="1"/>
    </row>
    <row r="11" spans="1:9" ht="13.5">
      <c r="A11" s="1" t="s">
        <v>70</v>
      </c>
      <c r="B11" s="1"/>
      <c r="C11" s="1"/>
      <c r="D11" s="1"/>
      <c r="E11" s="1"/>
      <c r="F11" s="1"/>
      <c r="G11" s="1"/>
      <c r="H11" s="1"/>
      <c r="I11" s="1"/>
    </row>
    <row r="12" spans="1:9" ht="13.5">
      <c r="A12" s="1" t="s">
        <v>35</v>
      </c>
      <c r="B12" s="1"/>
      <c r="C12" s="1"/>
      <c r="D12" s="1"/>
      <c r="E12" s="1"/>
      <c r="F12" s="1"/>
      <c r="G12" s="1"/>
      <c r="H12" s="1"/>
      <c r="I12" s="1"/>
    </row>
    <row r="13" spans="1:9" ht="13.5">
      <c r="A13" s="14" t="s">
        <v>64</v>
      </c>
      <c r="B13" s="1"/>
      <c r="C13" s="1"/>
      <c r="D13" s="1"/>
      <c r="E13" s="1"/>
      <c r="F13" s="1"/>
      <c r="G13" s="1"/>
      <c r="H13" s="1"/>
      <c r="I13" s="1"/>
    </row>
    <row r="14" spans="1:9" ht="13.5">
      <c r="A14" s="119" t="s">
        <v>36</v>
      </c>
      <c r="B14" s="12"/>
      <c r="C14" s="12"/>
      <c r="D14" s="12"/>
      <c r="E14" s="12"/>
      <c r="F14" s="12"/>
      <c r="G14" s="12"/>
      <c r="H14" s="12"/>
      <c r="I14" s="12"/>
    </row>
    <row r="15" spans="1:9" ht="13.5">
      <c r="A15" s="12" t="s">
        <v>37</v>
      </c>
      <c r="B15" s="12"/>
      <c r="C15" s="12"/>
      <c r="D15" s="12"/>
      <c r="E15" s="12"/>
      <c r="F15" s="12"/>
      <c r="G15" s="12"/>
      <c r="H15" s="12"/>
      <c r="I15" s="12"/>
    </row>
    <row r="16" spans="1:9" ht="13.5">
      <c r="A16" s="119" t="s">
        <v>3</v>
      </c>
      <c r="B16" s="12"/>
      <c r="C16" s="12"/>
      <c r="D16" s="12"/>
      <c r="E16" s="12"/>
      <c r="F16" s="12"/>
      <c r="G16" s="12"/>
      <c r="H16" s="12"/>
      <c r="I16" s="12"/>
    </row>
    <row r="17" spans="1:9" ht="13.5">
      <c r="A17" s="120" t="s">
        <v>93</v>
      </c>
      <c r="B17" s="12"/>
      <c r="C17" s="12"/>
      <c r="D17" s="12"/>
      <c r="E17" s="12"/>
      <c r="F17" s="12"/>
      <c r="G17" s="12"/>
      <c r="H17" s="12"/>
      <c r="I17" s="12"/>
    </row>
    <row r="18" spans="1:9" ht="13.5">
      <c r="A18" s="22"/>
      <c r="B18" s="22"/>
      <c r="C18" s="22"/>
      <c r="D18" s="22"/>
      <c r="E18" s="22"/>
      <c r="F18" s="22"/>
      <c r="G18" s="22"/>
      <c r="H18" s="22"/>
      <c r="I18" s="22"/>
    </row>
    <row r="19" spans="1:9" ht="14.25" thickBot="1">
      <c r="A19" s="22" t="s">
        <v>107</v>
      </c>
      <c r="B19" s="22"/>
      <c r="C19" s="22"/>
      <c r="D19" s="22"/>
      <c r="E19" s="22"/>
      <c r="F19" s="22"/>
      <c r="G19" s="22"/>
      <c r="H19" s="22"/>
      <c r="I19" s="70">
        <f>ROUND(340995439577,-3)</f>
        <v>340995440000</v>
      </c>
    </row>
    <row r="20" spans="1:9" ht="14.25" thickTop="1">
      <c r="A20" s="10" t="s">
        <v>22</v>
      </c>
      <c r="B20" s="10"/>
      <c r="C20" s="10"/>
      <c r="D20" s="10"/>
      <c r="E20" s="10"/>
      <c r="F20" s="10"/>
      <c r="G20" s="10"/>
      <c r="H20" s="10"/>
      <c r="I20" s="10"/>
    </row>
    <row r="21" spans="1:9" ht="13.5">
      <c r="A21" s="10"/>
      <c r="B21" s="10"/>
      <c r="C21" s="10" t="s">
        <v>23</v>
      </c>
      <c r="D21" s="10"/>
      <c r="E21" s="10"/>
      <c r="F21" s="10"/>
      <c r="G21" s="10"/>
      <c r="H21" s="10"/>
      <c r="I21" s="72">
        <f>ROUND(I19*0.0075,-3)</f>
        <v>2557466000</v>
      </c>
    </row>
    <row r="22" spans="1:9" ht="13.5">
      <c r="A22" s="10"/>
      <c r="B22" s="10"/>
      <c r="C22" s="10" t="s">
        <v>50</v>
      </c>
      <c r="D22" s="10"/>
      <c r="E22" s="10"/>
      <c r="F22" s="10"/>
      <c r="G22" s="10"/>
      <c r="H22" s="17"/>
      <c r="I22" s="73">
        <f>ROUND(-U65,-3)</f>
        <v>0</v>
      </c>
    </row>
    <row r="23" spans="1:9" ht="14.25" thickBot="1">
      <c r="A23" s="22" t="s">
        <v>24</v>
      </c>
      <c r="B23" s="22"/>
      <c r="C23" s="22"/>
      <c r="D23" s="22"/>
      <c r="E23" s="22"/>
      <c r="F23" s="22"/>
      <c r="G23" s="22"/>
      <c r="H23" s="136"/>
      <c r="I23" s="137">
        <f>I21+I22</f>
        <v>2557466000</v>
      </c>
    </row>
    <row r="24" spans="1:9" ht="14.25" thickTop="1">
      <c r="A24" s="10"/>
      <c r="B24" s="10"/>
      <c r="C24" s="10"/>
      <c r="D24" s="10"/>
      <c r="E24" s="10"/>
      <c r="F24" s="10"/>
      <c r="G24" s="10"/>
      <c r="H24" s="15"/>
      <c r="I24" s="18"/>
    </row>
    <row r="25" spans="1:9" ht="13.5">
      <c r="A25" s="10" t="s">
        <v>25</v>
      </c>
      <c r="B25" s="10"/>
      <c r="C25" s="10"/>
      <c r="D25" s="10"/>
      <c r="E25" s="10"/>
      <c r="F25" s="10"/>
      <c r="G25" s="10"/>
      <c r="H25" s="15"/>
      <c r="I25" s="10"/>
    </row>
    <row r="26" spans="1:9" ht="13.5">
      <c r="A26" s="10"/>
      <c r="B26" s="10"/>
      <c r="C26" s="19" t="s">
        <v>94</v>
      </c>
      <c r="D26" s="10"/>
      <c r="E26" s="10"/>
      <c r="F26" s="10"/>
      <c r="G26" s="10"/>
      <c r="H26" s="15"/>
      <c r="I26" s="77">
        <f>ROUND(I19*0.015,-3)</f>
        <v>5114932000</v>
      </c>
    </row>
    <row r="27" spans="1:9" ht="13.5">
      <c r="A27" s="10"/>
      <c r="B27" s="10"/>
      <c r="C27" s="10" t="s">
        <v>51</v>
      </c>
      <c r="D27" s="10"/>
      <c r="E27" s="10"/>
      <c r="F27" s="10"/>
      <c r="G27" s="10"/>
      <c r="H27" s="15"/>
      <c r="I27" s="73">
        <f>ROUND(-T65,-3)</f>
        <v>0</v>
      </c>
    </row>
    <row r="28" spans="1:9" ht="13.5">
      <c r="A28" s="10"/>
      <c r="B28" s="10"/>
      <c r="C28" s="10"/>
      <c r="D28" s="10"/>
      <c r="E28" s="10" t="s">
        <v>52</v>
      </c>
      <c r="F28" s="10"/>
      <c r="G28" s="10"/>
      <c r="H28" s="15"/>
      <c r="I28" s="75">
        <f>ROUND(-U65,-3)</f>
        <v>0</v>
      </c>
    </row>
    <row r="29" spans="1:9" ht="13.5">
      <c r="A29" s="10"/>
      <c r="B29" s="10"/>
      <c r="C29" s="10"/>
      <c r="D29" s="10"/>
      <c r="E29" s="10" t="s">
        <v>91</v>
      </c>
      <c r="F29" s="10"/>
      <c r="G29" s="10"/>
      <c r="H29" s="15"/>
      <c r="I29" s="76"/>
    </row>
    <row r="30" spans="1:9" ht="13.5">
      <c r="A30" s="10"/>
      <c r="B30" s="10"/>
      <c r="C30" s="10"/>
      <c r="D30" s="10"/>
      <c r="E30" s="10" t="s">
        <v>90</v>
      </c>
      <c r="F30" s="10"/>
      <c r="G30" s="10"/>
      <c r="H30" s="15"/>
      <c r="I30" s="75">
        <f>SUM(I27:I28)</f>
        <v>0</v>
      </c>
    </row>
    <row r="31" spans="1:9" ht="13.5">
      <c r="A31" s="22" t="s">
        <v>26</v>
      </c>
      <c r="B31" s="22"/>
      <c r="C31" s="22"/>
      <c r="D31" s="22"/>
      <c r="E31" s="22"/>
      <c r="F31" s="22"/>
      <c r="G31" s="22"/>
      <c r="H31" s="136"/>
      <c r="I31" s="138"/>
    </row>
    <row r="32" spans="1:9" ht="14.25" thickBot="1">
      <c r="A32" s="22"/>
      <c r="B32" s="22"/>
      <c r="C32" s="22" t="s">
        <v>27</v>
      </c>
      <c r="D32" s="22"/>
      <c r="E32" s="22"/>
      <c r="F32" s="22"/>
      <c r="G32" s="22"/>
      <c r="H32" s="136"/>
      <c r="I32" s="70">
        <f>I26+I30</f>
        <v>5114932000</v>
      </c>
    </row>
    <row r="33" spans="1:9" ht="14.25" thickTop="1">
      <c r="A33" s="10"/>
      <c r="B33" s="10"/>
      <c r="C33" s="10"/>
      <c r="D33" s="10"/>
      <c r="E33" s="10"/>
      <c r="F33" s="10"/>
      <c r="G33" s="10"/>
      <c r="H33" s="15"/>
      <c r="I33" s="79"/>
    </row>
    <row r="34" spans="1:9" ht="13.5">
      <c r="A34" s="10" t="s">
        <v>28</v>
      </c>
      <c r="B34" s="10"/>
      <c r="C34" s="10"/>
      <c r="D34" s="10"/>
      <c r="E34" s="10"/>
      <c r="F34" s="10"/>
      <c r="G34" s="10"/>
      <c r="H34" s="15"/>
      <c r="I34" s="15"/>
    </row>
    <row r="35" spans="1:9" ht="13.5">
      <c r="A35" s="10"/>
      <c r="B35" s="10"/>
      <c r="C35" s="10" t="s">
        <v>65</v>
      </c>
      <c r="D35" s="10"/>
      <c r="E35" s="10"/>
      <c r="F35" s="10"/>
      <c r="G35" s="10"/>
      <c r="H35" s="15"/>
      <c r="I35" s="79">
        <f>ROUND(I19*0.025,-3)</f>
        <v>8524886000</v>
      </c>
    </row>
    <row r="36" spans="1:9" ht="13.5">
      <c r="A36" s="1"/>
      <c r="B36" s="1"/>
      <c r="C36" s="1" t="s">
        <v>47</v>
      </c>
      <c r="D36" s="1"/>
      <c r="E36" s="1"/>
      <c r="F36" s="1"/>
      <c r="G36" s="1"/>
      <c r="H36" s="7"/>
      <c r="I36" s="73">
        <f>I22</f>
        <v>0</v>
      </c>
    </row>
    <row r="37" spans="1:9" ht="14.25" thickBot="1">
      <c r="A37" s="12" t="s">
        <v>29</v>
      </c>
      <c r="B37" s="12"/>
      <c r="C37" s="12"/>
      <c r="D37" s="12"/>
      <c r="E37" s="12"/>
      <c r="F37" s="12"/>
      <c r="G37" s="12"/>
      <c r="H37" s="58"/>
      <c r="I37" s="137">
        <f>+I35+I36</f>
        <v>8524886000</v>
      </c>
    </row>
    <row r="38" spans="1:9" ht="14.25" thickTop="1">
      <c r="A38" s="1"/>
      <c r="B38" s="1"/>
      <c r="C38" s="1"/>
      <c r="D38" s="1"/>
      <c r="E38" s="1"/>
      <c r="F38" s="1"/>
      <c r="G38" s="1"/>
      <c r="H38" s="7"/>
      <c r="I38" s="79"/>
    </row>
    <row r="39" spans="1:9" ht="13.5">
      <c r="A39" s="1" t="s">
        <v>30</v>
      </c>
      <c r="B39" s="1"/>
      <c r="C39" s="1"/>
      <c r="D39" s="1"/>
      <c r="E39" s="1"/>
      <c r="F39" s="1"/>
      <c r="G39" s="1"/>
      <c r="H39" s="7"/>
      <c r="I39" s="7"/>
    </row>
    <row r="40" spans="1:9" ht="13.5">
      <c r="A40" s="1"/>
      <c r="B40" s="1"/>
      <c r="C40" s="9" t="s">
        <v>65</v>
      </c>
      <c r="D40" s="1"/>
      <c r="E40" s="1"/>
      <c r="F40" s="1"/>
      <c r="G40" s="1"/>
      <c r="H40" s="7"/>
      <c r="I40" s="77">
        <f>ROUND(I19*0.025,-3)</f>
        <v>8524886000</v>
      </c>
    </row>
    <row r="41" spans="1:9" ht="13.5">
      <c r="A41" s="1"/>
      <c r="B41" s="1"/>
      <c r="C41" s="1" t="s">
        <v>59</v>
      </c>
      <c r="D41" s="1"/>
      <c r="E41" s="1"/>
      <c r="F41" s="1"/>
      <c r="G41" s="1"/>
      <c r="H41" s="8"/>
      <c r="I41" s="80">
        <f>ROUND(-V65,-3)</f>
        <v>0</v>
      </c>
    </row>
    <row r="42" spans="1:9" ht="13.5">
      <c r="A42" s="1"/>
      <c r="B42" s="1"/>
      <c r="C42" s="1"/>
      <c r="D42" s="1"/>
      <c r="E42" s="1" t="s">
        <v>48</v>
      </c>
      <c r="F42" s="1"/>
      <c r="G42" s="1"/>
      <c r="H42" s="8"/>
      <c r="I42" s="81">
        <f>ROUND(-T65,-3)</f>
        <v>0</v>
      </c>
    </row>
    <row r="43" spans="1:9" ht="13.5">
      <c r="A43" s="1"/>
      <c r="B43" s="1"/>
      <c r="C43" s="1"/>
      <c r="D43" s="1"/>
      <c r="E43" s="1" t="s">
        <v>49</v>
      </c>
      <c r="F43" s="1"/>
      <c r="G43" s="1"/>
      <c r="H43" s="7"/>
      <c r="I43" s="82">
        <f>SUM(I41:I42)</f>
        <v>0</v>
      </c>
    </row>
    <row r="44" spans="1:9" ht="14.25" thickBot="1">
      <c r="A44" s="12" t="s">
        <v>31</v>
      </c>
      <c r="B44" s="12"/>
      <c r="C44" s="12"/>
      <c r="D44" s="12"/>
      <c r="E44" s="12"/>
      <c r="F44" s="12"/>
      <c r="G44" s="12"/>
      <c r="H44" s="58"/>
      <c r="I44" s="137">
        <f>+I40+I43</f>
        <v>8524886000</v>
      </c>
    </row>
    <row r="45" spans="1:9" ht="14.25" thickTop="1">
      <c r="A45" s="1"/>
      <c r="B45" s="1"/>
      <c r="C45" s="1"/>
      <c r="D45" s="1"/>
      <c r="E45" s="1"/>
      <c r="F45" s="1"/>
      <c r="G45" s="1"/>
      <c r="H45" s="1"/>
      <c r="I45" s="1"/>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AK79"/>
  <sheetViews>
    <sheetView zoomScale="75" zoomScaleNormal="75" workbookViewId="0" topLeftCell="A1">
      <selection activeCell="B2" sqref="B2:J46"/>
    </sheetView>
  </sheetViews>
  <sheetFormatPr defaultColWidth="9.140625" defaultRowHeight="12.75"/>
  <cols>
    <col min="1" max="1" width="0.5625" style="1" customWidth="1"/>
    <col min="2" max="2" width="2.140625" style="1" customWidth="1"/>
    <col min="3" max="3" width="1.7109375" style="1" customWidth="1"/>
    <col min="4" max="4" width="1.8515625" style="1" customWidth="1"/>
    <col min="5" max="5" width="2.57421875" style="1" customWidth="1"/>
    <col min="6" max="6" width="13.00390625" style="1" customWidth="1"/>
    <col min="7" max="7" width="38.421875" style="1" customWidth="1"/>
    <col min="8" max="8" width="14.8515625" style="1" customWidth="1"/>
    <col min="9" max="9" width="12.28125" style="1" customWidth="1"/>
    <col min="10" max="10" width="15.421875" style="1" bestFit="1" customWidth="1"/>
    <col min="11" max="11" width="1.8515625" style="1" customWidth="1"/>
    <col min="12" max="12" width="2.57421875" style="1" customWidth="1"/>
    <col min="13" max="13" width="1.8515625" style="1" customWidth="1"/>
    <col min="14" max="14" width="1.7109375" style="1" customWidth="1"/>
    <col min="15" max="15" width="2.421875" style="1" customWidth="1"/>
    <col min="16" max="16" width="2.7109375" style="1" customWidth="1"/>
    <col min="17" max="17" width="2.57421875" style="1" customWidth="1"/>
    <col min="18" max="18" width="1.8515625" style="1" customWidth="1"/>
    <col min="19" max="19" width="2.7109375" style="1" customWidth="1"/>
    <col min="20" max="20" width="33.421875" style="1" customWidth="1"/>
    <col min="21" max="21" width="12.7109375" style="1" customWidth="1"/>
    <col min="22" max="22" width="11.00390625" style="1" bestFit="1" customWidth="1"/>
    <col min="23" max="23" width="12.7109375" style="1" customWidth="1"/>
    <col min="24" max="24" width="15.28125" style="1" bestFit="1" customWidth="1"/>
    <col min="25" max="25" width="12.7109375" style="1" customWidth="1"/>
    <col min="26" max="26" width="13.140625" style="1" customWidth="1"/>
    <col min="27" max="27" width="12.7109375" style="1" customWidth="1"/>
    <col min="28" max="28" width="14.8515625" style="1" customWidth="1"/>
    <col min="29" max="16384" width="12.7109375" style="1" customWidth="1"/>
  </cols>
  <sheetData>
    <row r="1" spans="2:11" ht="13.5">
      <c r="B1" s="13" t="s">
        <v>61</v>
      </c>
      <c r="C1" s="2"/>
      <c r="D1" s="2"/>
      <c r="E1" s="2"/>
      <c r="F1" s="2"/>
      <c r="G1" s="2"/>
      <c r="H1" s="2"/>
      <c r="I1" s="2"/>
      <c r="J1" s="2"/>
      <c r="K1" s="2"/>
    </row>
    <row r="2" spans="2:37" ht="27.75" customHeight="1">
      <c r="B2" s="13" t="s">
        <v>106</v>
      </c>
      <c r="AF2" s="3"/>
      <c r="AG2" s="3"/>
      <c r="AH2" s="3"/>
      <c r="AI2" s="3"/>
      <c r="AJ2" s="3"/>
      <c r="AK2" s="3"/>
    </row>
    <row r="3" spans="2:37" ht="21" customHeight="1">
      <c r="B3" s="14" t="s">
        <v>109</v>
      </c>
      <c r="AF3" s="3"/>
      <c r="AG3" s="3"/>
      <c r="AH3" s="3"/>
      <c r="AI3" s="3"/>
      <c r="AJ3" s="3"/>
      <c r="AK3" s="3"/>
    </row>
    <row r="4" spans="2:37" ht="13.5" customHeight="1">
      <c r="B4" s="1" t="s">
        <v>62</v>
      </c>
      <c r="AF4" s="3"/>
      <c r="AG4" s="3"/>
      <c r="AH4" s="3"/>
      <c r="AI4" s="3"/>
      <c r="AJ4" s="3"/>
      <c r="AK4" s="3"/>
    </row>
    <row r="5" spans="2:37" ht="13.5" customHeight="1">
      <c r="B5" s="1" t="s">
        <v>68</v>
      </c>
      <c r="AF5" s="3"/>
      <c r="AG5" s="3"/>
      <c r="AH5" s="3"/>
      <c r="AI5" s="3"/>
      <c r="AJ5" s="3"/>
      <c r="AK5" s="3"/>
    </row>
    <row r="6" spans="2:37" ht="13.5" customHeight="1">
      <c r="B6" s="14" t="s">
        <v>60</v>
      </c>
      <c r="AF6" s="3"/>
      <c r="AG6" s="3"/>
      <c r="AH6" s="3"/>
      <c r="AI6" s="3"/>
      <c r="AJ6" s="3"/>
      <c r="AK6" s="3"/>
    </row>
    <row r="7" spans="2:37" ht="13.5" customHeight="1">
      <c r="B7" s="1" t="s">
        <v>53</v>
      </c>
      <c r="AF7" s="3"/>
      <c r="AG7" s="3"/>
      <c r="AH7" s="3"/>
      <c r="AI7" s="3"/>
      <c r="AJ7" s="3"/>
      <c r="AK7" s="3"/>
    </row>
    <row r="8" spans="2:37" ht="13.5" customHeight="1">
      <c r="B8" s="1" t="s">
        <v>93</v>
      </c>
      <c r="AF8" s="3"/>
      <c r="AG8" s="3"/>
      <c r="AH8" s="3"/>
      <c r="AI8" s="3"/>
      <c r="AJ8" s="3"/>
      <c r="AK8" s="3"/>
    </row>
    <row r="9" spans="2:37" ht="13.5" customHeight="1">
      <c r="B9" s="1" t="s">
        <v>34</v>
      </c>
      <c r="AF9" s="3"/>
      <c r="AG9" s="3"/>
      <c r="AH9" s="3"/>
      <c r="AI9" s="3"/>
      <c r="AJ9" s="3"/>
      <c r="AK9" s="3"/>
    </row>
    <row r="10" spans="2:37" ht="13.5" customHeight="1">
      <c r="B10" s="1" t="s">
        <v>63</v>
      </c>
      <c r="AF10" s="4"/>
      <c r="AG10" s="3"/>
      <c r="AH10" s="3"/>
      <c r="AI10" s="3"/>
      <c r="AJ10" s="3"/>
      <c r="AK10" s="3"/>
    </row>
    <row r="11" spans="2:37" ht="13.5" customHeight="1">
      <c r="B11" s="1" t="s">
        <v>54</v>
      </c>
      <c r="AF11" s="4"/>
      <c r="AG11" s="3"/>
      <c r="AH11" s="3"/>
      <c r="AI11" s="3"/>
      <c r="AJ11" s="3"/>
      <c r="AK11" s="3"/>
    </row>
    <row r="12" spans="2:37" ht="13.5" customHeight="1">
      <c r="B12" s="1" t="s">
        <v>70</v>
      </c>
      <c r="AF12" s="4"/>
      <c r="AG12" s="3"/>
      <c r="AH12" s="3"/>
      <c r="AI12" s="3"/>
      <c r="AJ12" s="3"/>
      <c r="AK12" s="3"/>
    </row>
    <row r="13" spans="2:37" ht="13.5" customHeight="1">
      <c r="B13" s="1" t="s">
        <v>35</v>
      </c>
      <c r="AF13" s="4"/>
      <c r="AG13" s="3"/>
      <c r="AH13" s="3"/>
      <c r="AI13" s="3"/>
      <c r="AJ13" s="3"/>
      <c r="AK13" s="3"/>
    </row>
    <row r="14" spans="2:37" ht="13.5" customHeight="1">
      <c r="B14" s="14" t="s">
        <v>64</v>
      </c>
      <c r="AF14" s="3"/>
      <c r="AG14" s="3"/>
      <c r="AH14" s="3"/>
      <c r="AI14" s="3"/>
      <c r="AJ14" s="3"/>
      <c r="AK14" s="3"/>
    </row>
    <row r="15" spans="2:37" ht="13.5" customHeight="1">
      <c r="B15" s="119" t="s">
        <v>36</v>
      </c>
      <c r="C15" s="12"/>
      <c r="D15" s="12"/>
      <c r="E15" s="12"/>
      <c r="F15" s="12"/>
      <c r="G15" s="12"/>
      <c r="H15" s="12"/>
      <c r="I15" s="12"/>
      <c r="J15" s="12"/>
      <c r="AF15" s="3"/>
      <c r="AG15" s="3"/>
      <c r="AH15" s="3"/>
      <c r="AI15" s="3"/>
      <c r="AJ15" s="3"/>
      <c r="AK15" s="3"/>
    </row>
    <row r="16" spans="2:37" ht="13.5" customHeight="1">
      <c r="B16" s="12" t="s">
        <v>37</v>
      </c>
      <c r="C16" s="12"/>
      <c r="D16" s="12"/>
      <c r="E16" s="12"/>
      <c r="F16" s="12"/>
      <c r="G16" s="12"/>
      <c r="H16" s="12"/>
      <c r="I16" s="12"/>
      <c r="J16" s="12"/>
      <c r="AF16" s="5"/>
      <c r="AG16" s="3"/>
      <c r="AH16" s="3"/>
      <c r="AI16" s="3"/>
      <c r="AJ16" s="3"/>
      <c r="AK16" s="3"/>
    </row>
    <row r="17" spans="2:37" ht="13.5" customHeight="1">
      <c r="B17" s="119" t="s">
        <v>3</v>
      </c>
      <c r="C17" s="12"/>
      <c r="D17" s="12"/>
      <c r="E17" s="12"/>
      <c r="F17" s="12"/>
      <c r="G17" s="12"/>
      <c r="H17" s="12"/>
      <c r="I17" s="12"/>
      <c r="J17" s="12"/>
      <c r="AF17" s="3"/>
      <c r="AG17" s="3"/>
      <c r="AH17" s="3"/>
      <c r="AI17" s="3"/>
      <c r="AJ17" s="3"/>
      <c r="AK17" s="3"/>
    </row>
    <row r="18" spans="2:37" ht="13.5" customHeight="1">
      <c r="B18" s="120" t="s">
        <v>93</v>
      </c>
      <c r="C18" s="12"/>
      <c r="D18" s="12"/>
      <c r="E18" s="12"/>
      <c r="F18" s="12"/>
      <c r="G18" s="12"/>
      <c r="H18" s="12"/>
      <c r="I18" s="12"/>
      <c r="J18" s="12"/>
      <c r="AG18" s="3"/>
      <c r="AH18" s="3"/>
      <c r="AI18" s="3"/>
      <c r="AJ18" s="3"/>
      <c r="AK18" s="3"/>
    </row>
    <row r="19" spans="2:37" s="10" customFormat="1" ht="13.5">
      <c r="B19" s="22"/>
      <c r="C19" s="22"/>
      <c r="D19" s="22"/>
      <c r="E19" s="22"/>
      <c r="F19" s="22"/>
      <c r="G19" s="22"/>
      <c r="H19" s="22"/>
      <c r="I19" s="22"/>
      <c r="J19" s="22"/>
      <c r="AF19" s="5"/>
      <c r="AG19" s="5"/>
      <c r="AH19" s="5"/>
      <c r="AI19" s="5"/>
      <c r="AJ19" s="5"/>
      <c r="AK19" s="5"/>
    </row>
    <row r="20" spans="2:32" s="10" customFormat="1" ht="14.25" thickBot="1">
      <c r="B20" s="22" t="s">
        <v>107</v>
      </c>
      <c r="C20" s="22"/>
      <c r="D20" s="22"/>
      <c r="E20" s="22"/>
      <c r="F20" s="22"/>
      <c r="G20" s="22"/>
      <c r="H20" s="22"/>
      <c r="I20" s="22"/>
      <c r="J20" s="70">
        <f>ROUND(340995439577,-3)</f>
        <v>340995440000</v>
      </c>
      <c r="AF20" s="5"/>
    </row>
    <row r="21" s="10" customFormat="1" ht="14.25" thickTop="1">
      <c r="B21" s="10" t="s">
        <v>22</v>
      </c>
    </row>
    <row r="22" spans="4:20" s="10" customFormat="1" ht="14.25" customHeight="1">
      <c r="D22" s="10" t="s">
        <v>23</v>
      </c>
      <c r="J22" s="72">
        <f>ROUND(J20*0.0075,-3)</f>
        <v>2557466000</v>
      </c>
      <c r="T22" s="126"/>
    </row>
    <row r="23" spans="4:10" s="10" customFormat="1" ht="14.25" customHeight="1">
      <c r="D23" s="10" t="s">
        <v>50</v>
      </c>
      <c r="I23" s="17"/>
      <c r="J23" s="73">
        <f>ROUND(-V66,-3)</f>
        <v>-697894000</v>
      </c>
    </row>
    <row r="24" spans="2:10" s="10" customFormat="1" ht="15" customHeight="1" thickBot="1">
      <c r="B24" s="129" t="s">
        <v>24</v>
      </c>
      <c r="C24" s="129"/>
      <c r="D24" s="129"/>
      <c r="E24" s="129"/>
      <c r="F24" s="129"/>
      <c r="G24" s="129"/>
      <c r="H24" s="129"/>
      <c r="I24" s="130"/>
      <c r="J24" s="131">
        <f>J22+J23</f>
        <v>1859572000</v>
      </c>
    </row>
    <row r="25" spans="9:10" s="10" customFormat="1" ht="14.25" thickTop="1">
      <c r="I25" s="15"/>
      <c r="J25" s="18"/>
    </row>
    <row r="26" spans="2:9" s="10" customFormat="1" ht="14.25" customHeight="1">
      <c r="B26" s="10" t="s">
        <v>25</v>
      </c>
      <c r="I26" s="15"/>
    </row>
    <row r="27" spans="4:10" s="10" customFormat="1" ht="14.25" customHeight="1">
      <c r="D27" s="19" t="s">
        <v>94</v>
      </c>
      <c r="I27" s="15"/>
      <c r="J27" s="77">
        <f>ROUND(J20*0.015,-3)</f>
        <v>5114932000</v>
      </c>
    </row>
    <row r="28" spans="4:27" s="10" customFormat="1" ht="13.5">
      <c r="D28" s="10" t="s">
        <v>51</v>
      </c>
      <c r="I28" s="15"/>
      <c r="J28" s="73">
        <f>ROUND(-U66,-3)</f>
        <v>-1067840000</v>
      </c>
      <c r="X28" s="23"/>
      <c r="Y28" s="24"/>
      <c r="Z28" s="24"/>
      <c r="AA28" s="11"/>
    </row>
    <row r="29" spans="6:28" s="10" customFormat="1" ht="13.5">
      <c r="F29" s="10" t="s">
        <v>52</v>
      </c>
      <c r="I29" s="15"/>
      <c r="J29" s="75">
        <f>ROUND(-V66,-3)</f>
        <v>-697894000</v>
      </c>
      <c r="X29" s="23"/>
      <c r="Y29" s="25"/>
      <c r="Z29" s="24"/>
      <c r="AA29" s="11"/>
      <c r="AB29" s="24"/>
    </row>
    <row r="30" spans="6:28" s="10" customFormat="1" ht="13.5">
      <c r="F30" s="10" t="s">
        <v>91</v>
      </c>
      <c r="I30" s="15"/>
      <c r="J30" s="76"/>
      <c r="X30" s="23"/>
      <c r="Y30" s="24"/>
      <c r="Z30" s="24"/>
      <c r="AA30" s="26"/>
      <c r="AB30" s="27"/>
    </row>
    <row r="31" spans="6:27" s="10" customFormat="1" ht="14.25" customHeight="1">
      <c r="F31" s="10" t="s">
        <v>90</v>
      </c>
      <c r="I31" s="15"/>
      <c r="J31" s="75">
        <f>SUM(J28:J29)</f>
        <v>-1765734000</v>
      </c>
      <c r="X31" s="23"/>
      <c r="Y31" s="24"/>
      <c r="Z31" s="24"/>
      <c r="AA31" s="28"/>
    </row>
    <row r="32" spans="2:27" s="10" customFormat="1" ht="13.5">
      <c r="B32" s="129" t="s">
        <v>26</v>
      </c>
      <c r="C32" s="129"/>
      <c r="D32" s="129"/>
      <c r="E32" s="129"/>
      <c r="F32" s="129"/>
      <c r="G32" s="129"/>
      <c r="H32" s="129"/>
      <c r="I32" s="130"/>
      <c r="J32" s="132"/>
      <c r="X32" s="23"/>
      <c r="Y32" s="24"/>
      <c r="Z32" s="24"/>
      <c r="AA32" s="28"/>
    </row>
    <row r="33" spans="2:28" s="10" customFormat="1" ht="14.25" thickBot="1">
      <c r="B33" s="129"/>
      <c r="C33" s="129"/>
      <c r="D33" s="129" t="s">
        <v>27</v>
      </c>
      <c r="E33" s="129"/>
      <c r="F33" s="129"/>
      <c r="G33" s="129"/>
      <c r="H33" s="129"/>
      <c r="I33" s="130"/>
      <c r="J33" s="133">
        <f>J27+J31</f>
        <v>3349198000</v>
      </c>
      <c r="M33" s="5"/>
      <c r="X33" s="23"/>
      <c r="Y33" s="24"/>
      <c r="Z33" s="24"/>
      <c r="AA33" s="28"/>
      <c r="AB33" s="28"/>
    </row>
    <row r="34" spans="9:28" s="10" customFormat="1" ht="14.25" thickTop="1">
      <c r="I34" s="15"/>
      <c r="J34" s="79"/>
      <c r="M34" s="5"/>
      <c r="X34" s="23"/>
      <c r="Y34" s="24"/>
      <c r="Z34" s="24"/>
      <c r="AA34" s="28"/>
      <c r="AB34" s="28"/>
    </row>
    <row r="35" spans="2:28" s="10" customFormat="1" ht="14.25" customHeight="1">
      <c r="B35" s="10" t="s">
        <v>28</v>
      </c>
      <c r="I35" s="15"/>
      <c r="J35" s="15"/>
      <c r="M35" s="5"/>
      <c r="X35" s="23"/>
      <c r="Y35" s="25"/>
      <c r="Z35" s="29"/>
      <c r="AA35" s="24"/>
      <c r="AB35" s="29"/>
    </row>
    <row r="36" spans="4:28" s="10" customFormat="1" ht="13.5">
      <c r="D36" s="10" t="s">
        <v>65</v>
      </c>
      <c r="I36" s="15"/>
      <c r="J36" s="79">
        <f>ROUND(J20*0.025,-3)</f>
        <v>8524886000</v>
      </c>
      <c r="X36" s="23"/>
      <c r="Y36" s="24"/>
      <c r="Z36" s="30"/>
      <c r="AA36" s="24"/>
      <c r="AB36" s="28"/>
    </row>
    <row r="37" spans="4:28" ht="14.25" customHeight="1">
      <c r="D37" s="1" t="s">
        <v>47</v>
      </c>
      <c r="I37" s="7"/>
      <c r="J37" s="73">
        <f>J23</f>
        <v>-697894000</v>
      </c>
      <c r="X37" s="31"/>
      <c r="Y37" s="24"/>
      <c r="Z37" s="30"/>
      <c r="AA37" s="24"/>
      <c r="AB37" s="28"/>
    </row>
    <row r="38" spans="2:28" ht="14.25" thickBot="1">
      <c r="B38" s="134" t="s">
        <v>29</v>
      </c>
      <c r="C38" s="134"/>
      <c r="D38" s="134"/>
      <c r="E38" s="134"/>
      <c r="F38" s="134"/>
      <c r="G38" s="134"/>
      <c r="H38" s="134"/>
      <c r="I38" s="135"/>
      <c r="J38" s="131">
        <f>+J36+J37</f>
        <v>7826992000</v>
      </c>
      <c r="X38" s="31"/>
      <c r="Y38" s="24"/>
      <c r="Z38" s="29"/>
      <c r="AA38" s="24"/>
      <c r="AB38" s="28"/>
    </row>
    <row r="39" spans="9:28" ht="14.25" customHeight="1" thickTop="1">
      <c r="I39" s="7"/>
      <c r="J39" s="79"/>
      <c r="X39" s="31"/>
      <c r="Y39" s="24"/>
      <c r="Z39" s="29"/>
      <c r="AA39" s="24"/>
      <c r="AB39" s="28"/>
    </row>
    <row r="40" spans="2:28" ht="14.25" customHeight="1">
      <c r="B40" s="1" t="s">
        <v>30</v>
      </c>
      <c r="I40" s="7"/>
      <c r="J40" s="7"/>
      <c r="X40" s="31"/>
      <c r="Y40" s="24"/>
      <c r="Z40" s="29"/>
      <c r="AA40" s="24"/>
      <c r="AB40" s="28"/>
    </row>
    <row r="41" spans="4:28" ht="13.5">
      <c r="D41" s="9" t="s">
        <v>65</v>
      </c>
      <c r="I41" s="7"/>
      <c r="J41" s="77">
        <f>ROUND(J20*0.025,-3)</f>
        <v>8524886000</v>
      </c>
      <c r="X41" s="31"/>
      <c r="Y41" s="24"/>
      <c r="Z41" s="24"/>
      <c r="AA41" s="24"/>
      <c r="AB41" s="21"/>
    </row>
    <row r="42" spans="4:28" ht="13.5">
      <c r="D42" s="1" t="s">
        <v>59</v>
      </c>
      <c r="I42" s="8"/>
      <c r="J42" s="80">
        <f>ROUND(-W66,-3)</f>
        <v>-253635000</v>
      </c>
      <c r="X42" s="31"/>
      <c r="Y42" s="24"/>
      <c r="Z42" s="11"/>
      <c r="AA42" s="24"/>
      <c r="AB42" s="24"/>
    </row>
    <row r="43" spans="6:28" ht="14.25" customHeight="1">
      <c r="F43" s="1" t="s">
        <v>48</v>
      </c>
      <c r="I43" s="8"/>
      <c r="J43" s="81">
        <f>ROUND(-U66,-3)</f>
        <v>-1067840000</v>
      </c>
      <c r="X43" s="31"/>
      <c r="Y43" s="31"/>
      <c r="Z43" s="31"/>
      <c r="AA43" s="31"/>
      <c r="AB43" s="31"/>
    </row>
    <row r="44" spans="6:28" ht="14.25" customHeight="1">
      <c r="F44" s="1" t="s">
        <v>49</v>
      </c>
      <c r="I44" s="7"/>
      <c r="J44" s="82">
        <f>SUM(J42:J43)</f>
        <v>-1321475000</v>
      </c>
      <c r="X44" s="128"/>
      <c r="Y44" s="31"/>
      <c r="Z44" s="31"/>
      <c r="AA44" s="31"/>
      <c r="AB44" s="31"/>
    </row>
    <row r="45" spans="2:28" ht="15" customHeight="1" thickBot="1">
      <c r="B45" s="134" t="s">
        <v>31</v>
      </c>
      <c r="C45" s="134"/>
      <c r="D45" s="134"/>
      <c r="E45" s="134"/>
      <c r="F45" s="134"/>
      <c r="G45" s="134"/>
      <c r="H45" s="134"/>
      <c r="I45" s="135"/>
      <c r="J45" s="131">
        <f>+J41+J44</f>
        <v>7203411000</v>
      </c>
      <c r="M45" s="7"/>
      <c r="U45" s="127">
        <v>43975000</v>
      </c>
      <c r="X45" s="23"/>
      <c r="Y45" s="31"/>
      <c r="Z45" s="31"/>
      <c r="AA45" s="31"/>
      <c r="AB45" s="31"/>
    </row>
    <row r="46" spans="13:28" ht="12" customHeight="1" thickTop="1">
      <c r="M46" s="7"/>
      <c r="X46" s="31"/>
      <c r="Y46" s="31"/>
      <c r="Z46" s="31"/>
      <c r="AA46" s="31"/>
      <c r="AB46" s="31"/>
    </row>
    <row r="47" ht="12.75" customHeight="1"/>
    <row r="48" ht="14.25" thickBot="1"/>
    <row r="49" spans="19:29" ht="13.5">
      <c r="S49" s="86"/>
      <c r="T49" s="87"/>
      <c r="U49" s="87"/>
      <c r="V49" s="88"/>
      <c r="W49" s="87"/>
      <c r="X49" s="87"/>
      <c r="Y49" s="89"/>
      <c r="Z49" s="52" t="s">
        <v>2</v>
      </c>
      <c r="AA49" s="53"/>
      <c r="AB49" s="54"/>
      <c r="AC49" s="54"/>
    </row>
    <row r="50" spans="19:29" ht="13.5">
      <c r="S50" s="90"/>
      <c r="T50" s="91"/>
      <c r="U50" s="139" t="s">
        <v>92</v>
      </c>
      <c r="V50" s="139"/>
      <c r="W50" s="92" t="s">
        <v>6</v>
      </c>
      <c r="X50" s="113"/>
      <c r="Y50" s="94"/>
      <c r="Z50" s="34"/>
      <c r="AA50" s="35" t="s">
        <v>5</v>
      </c>
      <c r="AB50" s="35"/>
      <c r="AC50" s="36" t="s">
        <v>6</v>
      </c>
    </row>
    <row r="51" spans="19:29" ht="13.5">
      <c r="S51" s="90"/>
      <c r="T51" s="91"/>
      <c r="U51" s="92" t="s">
        <v>7</v>
      </c>
      <c r="V51" s="91" t="s">
        <v>8</v>
      </c>
      <c r="W51" s="91"/>
      <c r="X51" s="113"/>
      <c r="Y51" s="94"/>
      <c r="Z51" s="37"/>
      <c r="AA51" s="24"/>
      <c r="AB51" s="26" t="s">
        <v>8</v>
      </c>
      <c r="AC51" s="38"/>
    </row>
    <row r="52" spans="19:29" ht="13.5">
      <c r="S52" s="90"/>
      <c r="T52" s="91" t="s">
        <v>108</v>
      </c>
      <c r="U52" s="92" t="s">
        <v>9</v>
      </c>
      <c r="V52" s="91" t="s">
        <v>10</v>
      </c>
      <c r="W52" s="91"/>
      <c r="X52" s="91"/>
      <c r="Y52" s="94"/>
      <c r="Z52" s="37"/>
      <c r="AA52" s="33" t="s">
        <v>7</v>
      </c>
      <c r="AB52" s="33" t="s">
        <v>10</v>
      </c>
      <c r="AC52" s="38"/>
    </row>
    <row r="53" spans="19:29" ht="13.5">
      <c r="S53" s="90"/>
      <c r="T53" s="91" t="s">
        <v>11</v>
      </c>
      <c r="U53" s="95">
        <f>554365951+590000</f>
        <v>554955951</v>
      </c>
      <c r="V53" s="95">
        <v>663421049</v>
      </c>
      <c r="W53" s="95">
        <v>264265000</v>
      </c>
      <c r="X53" s="85">
        <f>U53+V53+W53</f>
        <v>1482642000</v>
      </c>
      <c r="Y53" s="96"/>
      <c r="Z53" s="39" t="s">
        <v>16</v>
      </c>
      <c r="AA53" s="11">
        <v>399375</v>
      </c>
      <c r="AB53" s="11"/>
      <c r="AC53" s="40"/>
    </row>
    <row r="54" spans="19:29" ht="13.5">
      <c r="S54" s="90"/>
      <c r="T54" s="91" t="s">
        <v>58</v>
      </c>
      <c r="U54" s="97">
        <v>43975000</v>
      </c>
      <c r="V54" s="98">
        <v>0</v>
      </c>
      <c r="W54" s="99"/>
      <c r="X54" s="100">
        <f>+U54</f>
        <v>43975000</v>
      </c>
      <c r="Y54" s="101"/>
      <c r="Z54" s="39" t="s">
        <v>18</v>
      </c>
      <c r="AA54" s="11"/>
      <c r="AB54" s="11">
        <v>71662.5</v>
      </c>
      <c r="AC54" s="40"/>
    </row>
    <row r="55" spans="19:29" ht="13.5">
      <c r="S55" s="90"/>
      <c r="T55" s="91" t="s">
        <v>0</v>
      </c>
      <c r="U55" s="102">
        <v>414535000</v>
      </c>
      <c r="V55" s="93"/>
      <c r="W55" s="93"/>
      <c r="X55" s="93"/>
      <c r="Y55" s="103"/>
      <c r="Z55" s="39" t="s">
        <v>20</v>
      </c>
      <c r="AA55" s="11">
        <v>56875</v>
      </c>
      <c r="AB55" s="11"/>
      <c r="AC55" s="40"/>
    </row>
    <row r="56" spans="19:29" ht="13.5">
      <c r="S56" s="90"/>
      <c r="T56" s="91" t="s">
        <v>98</v>
      </c>
      <c r="U56" s="95">
        <v>4323971</v>
      </c>
      <c r="V56" s="95">
        <v>0</v>
      </c>
      <c r="W56" s="95"/>
      <c r="X56" s="102">
        <f>+U53+W53</f>
        <v>819220951</v>
      </c>
      <c r="Y56" s="96"/>
      <c r="Z56" s="39" t="s">
        <v>21</v>
      </c>
      <c r="AA56" s="11">
        <v>0</v>
      </c>
      <c r="AB56" s="11"/>
      <c r="AC56" s="40"/>
    </row>
    <row r="57" spans="19:29" ht="13.5">
      <c r="S57" s="90"/>
      <c r="T57" s="91" t="s">
        <v>46</v>
      </c>
      <c r="U57" s="97">
        <v>81017575</v>
      </c>
      <c r="V57" s="97">
        <v>54954967</v>
      </c>
      <c r="W57" s="104"/>
      <c r="X57" s="102">
        <f>+V57+U57</f>
        <v>135972542</v>
      </c>
      <c r="Y57" s="101"/>
      <c r="Z57" s="39" t="s">
        <v>32</v>
      </c>
      <c r="AA57" s="11"/>
      <c r="AB57" s="11">
        <v>6175268.75</v>
      </c>
      <c r="AC57" s="40"/>
    </row>
    <row r="58" spans="19:29" ht="13.5">
      <c r="S58" s="90"/>
      <c r="T58" s="93"/>
      <c r="U58" s="93"/>
      <c r="V58" s="93"/>
      <c r="W58" s="93"/>
      <c r="X58" s="102"/>
      <c r="Y58" s="103"/>
      <c r="Z58" s="39" t="s">
        <v>67</v>
      </c>
      <c r="AA58" s="41">
        <v>1162025</v>
      </c>
      <c r="AB58" s="31"/>
      <c r="AC58" s="40"/>
    </row>
    <row r="59" spans="19:29" ht="13.5">
      <c r="S59" s="90"/>
      <c r="T59" s="91" t="s">
        <v>12</v>
      </c>
      <c r="U59" s="83">
        <f>ROUND(SUM(U53:U58),-3)</f>
        <v>1098807000</v>
      </c>
      <c r="V59" s="83">
        <f>ROUND(SUM(V53:V58),-3)</f>
        <v>718376000</v>
      </c>
      <c r="W59" s="83">
        <f>SUM(W53:W56)</f>
        <v>264265000</v>
      </c>
      <c r="X59" s="85">
        <f>U59+V59+W59</f>
        <v>2081448000</v>
      </c>
      <c r="Y59" s="105"/>
      <c r="Z59" s="39" t="s">
        <v>71</v>
      </c>
      <c r="AA59" s="41">
        <v>1811237.5</v>
      </c>
      <c r="AB59" s="24"/>
      <c r="AC59" s="40"/>
    </row>
    <row r="60" spans="19:29" ht="13.5">
      <c r="S60" s="90"/>
      <c r="T60" s="91"/>
      <c r="U60" s="85"/>
      <c r="V60" s="85"/>
      <c r="W60" s="85"/>
      <c r="X60" s="85"/>
      <c r="Y60" s="105"/>
      <c r="Z60" s="42" t="s">
        <v>72</v>
      </c>
      <c r="AA60" s="24"/>
      <c r="AB60" s="41">
        <v>4967450</v>
      </c>
      <c r="AC60" s="40"/>
    </row>
    <row r="61" spans="19:29" ht="13.5">
      <c r="S61" s="90"/>
      <c r="T61" s="91" t="s">
        <v>13</v>
      </c>
      <c r="U61" s="85"/>
      <c r="V61" s="85"/>
      <c r="W61" s="85"/>
      <c r="X61" s="85">
        <f>+W59+U59</f>
        <v>1363072000</v>
      </c>
      <c r="Y61" s="105"/>
      <c r="Z61" s="37" t="s">
        <v>73</v>
      </c>
      <c r="AA61" s="41">
        <v>562750</v>
      </c>
      <c r="AB61" s="24"/>
      <c r="AC61" s="40"/>
    </row>
    <row r="62" spans="19:29" ht="13.5">
      <c r="S62" s="90"/>
      <c r="T62" s="91" t="s">
        <v>14</v>
      </c>
      <c r="U62" s="85">
        <f>13603661+3479251+12358012+4876827</f>
        <v>34317751</v>
      </c>
      <c r="V62" s="85">
        <f>+V74+X74</f>
        <v>31696799.369999997</v>
      </c>
      <c r="W62" s="85">
        <f>4040202+5551562</f>
        <v>9591764</v>
      </c>
      <c r="X62" s="85"/>
      <c r="Y62" s="105"/>
      <c r="Z62" s="37"/>
      <c r="AA62" s="24"/>
      <c r="AB62" s="24"/>
      <c r="AC62" s="43"/>
    </row>
    <row r="63" spans="19:29" ht="13.5">
      <c r="S63" s="90"/>
      <c r="T63" s="91" t="s">
        <v>15</v>
      </c>
      <c r="U63" s="106">
        <f>430412+105604</f>
        <v>536016</v>
      </c>
      <c r="V63" s="85"/>
      <c r="W63" s="106">
        <v>1037907</v>
      </c>
      <c r="X63" s="85"/>
      <c r="Y63" s="105"/>
      <c r="Z63" s="39" t="s">
        <v>39</v>
      </c>
      <c r="AA63" s="11">
        <f>-AB71</f>
        <v>-105375</v>
      </c>
      <c r="AB63" s="11"/>
      <c r="AC63" s="40"/>
    </row>
    <row r="64" spans="19:29" ht="13.5">
      <c r="S64" s="90"/>
      <c r="T64" s="91" t="s">
        <v>4</v>
      </c>
      <c r="U64" s="85">
        <f>-AA65</f>
        <v>-3886887.5</v>
      </c>
      <c r="V64" s="85">
        <f>-AB65</f>
        <v>-11214381.25</v>
      </c>
      <c r="W64" s="85">
        <f>-AC65</f>
        <v>0</v>
      </c>
      <c r="X64" s="85"/>
      <c r="Y64" s="107">
        <f>+W59+U59-U54</f>
        <v>1319097000</v>
      </c>
      <c r="Z64" s="37"/>
      <c r="AA64" s="24"/>
      <c r="AB64" s="24"/>
      <c r="AC64" s="43"/>
    </row>
    <row r="65" spans="19:29" ht="14.25">
      <c r="S65" s="90"/>
      <c r="T65" s="91" t="s">
        <v>17</v>
      </c>
      <c r="U65" s="83">
        <f>ROUND(SUM(U62:U64),-3)</f>
        <v>30967000</v>
      </c>
      <c r="V65" s="83">
        <f>ROUND(SUM(V62:V64),-3)</f>
        <v>20482000</v>
      </c>
      <c r="W65" s="83">
        <f>ROUND(SUM(W62:W64),-3)</f>
        <v>10630000</v>
      </c>
      <c r="X65" s="85"/>
      <c r="Y65" s="107">
        <v>-1086982133</v>
      </c>
      <c r="Z65" s="39"/>
      <c r="AA65" s="6">
        <f>SUM(AA53:AA63)</f>
        <v>3886887.5</v>
      </c>
      <c r="AB65" s="6">
        <f>SUM(AB53:AB63)</f>
        <v>11214381.25</v>
      </c>
      <c r="AC65" s="44">
        <f>SUM(AC53:AC63)</f>
        <v>0</v>
      </c>
    </row>
    <row r="66" spans="19:29" ht="15" thickBot="1">
      <c r="S66" s="90"/>
      <c r="T66" s="91" t="s">
        <v>19</v>
      </c>
      <c r="U66" s="84">
        <f>U59-U65</f>
        <v>1067840000</v>
      </c>
      <c r="V66" s="84">
        <f>V59-V65</f>
        <v>697894000</v>
      </c>
      <c r="W66" s="84">
        <f>W59-W65</f>
        <v>253635000</v>
      </c>
      <c r="X66" s="85"/>
      <c r="Y66" s="107"/>
      <c r="Z66" s="45"/>
      <c r="AA66" s="23"/>
      <c r="AB66" s="23"/>
      <c r="AC66" s="46"/>
    </row>
    <row r="67" spans="19:29" ht="15" thickTop="1">
      <c r="S67" s="108"/>
      <c r="T67" s="91"/>
      <c r="U67" s="85"/>
      <c r="V67" s="85"/>
      <c r="W67" s="85"/>
      <c r="X67" s="85"/>
      <c r="Y67" s="107"/>
      <c r="Z67" s="47" t="s">
        <v>38</v>
      </c>
      <c r="AA67" s="48"/>
      <c r="AB67" s="48"/>
      <c r="AC67" s="40"/>
    </row>
    <row r="68" spans="19:29" ht="14.25">
      <c r="S68" s="108"/>
      <c r="T68" s="91"/>
      <c r="U68" s="85"/>
      <c r="V68" s="85"/>
      <c r="W68" s="85"/>
      <c r="X68" s="85"/>
      <c r="Y68" s="107"/>
      <c r="Z68" s="55" t="s">
        <v>55</v>
      </c>
      <c r="AA68" s="48">
        <v>0</v>
      </c>
      <c r="AB68" s="48">
        <v>105375</v>
      </c>
      <c r="AC68" s="40" t="s">
        <v>56</v>
      </c>
    </row>
    <row r="69" spans="19:29" ht="14.25">
      <c r="S69" s="108"/>
      <c r="T69" s="91"/>
      <c r="U69" s="109" t="s">
        <v>1</v>
      </c>
      <c r="V69" s="110"/>
      <c r="W69" s="109"/>
      <c r="X69" s="92"/>
      <c r="Y69" s="103"/>
      <c r="Z69" s="45"/>
      <c r="AA69" s="23"/>
      <c r="AB69" s="23"/>
      <c r="AC69" s="46"/>
    </row>
    <row r="70" spans="19:29" ht="14.25">
      <c r="S70" s="108"/>
      <c r="T70" s="102"/>
      <c r="U70" s="91" t="s">
        <v>43</v>
      </c>
      <c r="V70" s="85">
        <v>18622055.22</v>
      </c>
      <c r="W70" s="85" t="s">
        <v>40</v>
      </c>
      <c r="X70" s="118">
        <v>1763558.49</v>
      </c>
      <c r="Y70" s="103"/>
      <c r="Z70" s="45"/>
      <c r="AA70" s="16">
        <f>SUM(AA68:AA69)</f>
        <v>0</v>
      </c>
      <c r="AB70" s="122">
        <f>SUM(AB68:AB69)</f>
        <v>105375</v>
      </c>
      <c r="AC70" s="46"/>
    </row>
    <row r="71" spans="19:29" ht="14.25">
      <c r="S71" s="111"/>
      <c r="U71" s="91"/>
      <c r="V71" s="85"/>
      <c r="W71" s="85" t="s">
        <v>66</v>
      </c>
      <c r="X71" s="118">
        <v>2076828.67</v>
      </c>
      <c r="Y71" s="103"/>
      <c r="Z71" s="49"/>
      <c r="AA71" s="50"/>
      <c r="AB71" s="122">
        <f>SUM(AA70+AB70)</f>
        <v>105375</v>
      </c>
      <c r="AC71" s="51"/>
    </row>
    <row r="72" spans="19:28" ht="14.25">
      <c r="S72" s="111"/>
      <c r="U72" s="91"/>
      <c r="V72" s="85"/>
      <c r="W72" s="85" t="s">
        <v>41</v>
      </c>
      <c r="X72" s="118">
        <v>4731097.73</v>
      </c>
      <c r="Y72" s="103"/>
      <c r="Z72" s="123"/>
      <c r="AB72" s="5"/>
    </row>
    <row r="73" spans="19:28" ht="14.25">
      <c r="S73" s="112"/>
      <c r="U73" s="91"/>
      <c r="V73" s="85"/>
      <c r="W73" s="85" t="s">
        <v>57</v>
      </c>
      <c r="X73" s="118">
        <v>4503259.26</v>
      </c>
      <c r="Y73" s="103"/>
      <c r="Z73" s="124" t="s">
        <v>102</v>
      </c>
      <c r="AA73" s="102">
        <v>13603660.94</v>
      </c>
      <c r="AB73" s="10"/>
    </row>
    <row r="74" spans="19:28" ht="14.25">
      <c r="S74" s="112"/>
      <c r="U74" s="85" t="s">
        <v>44</v>
      </c>
      <c r="V74" s="83">
        <f>SUM(V70:V73)</f>
        <v>18622055.22</v>
      </c>
      <c r="W74" s="85" t="s">
        <v>45</v>
      </c>
      <c r="X74" s="83">
        <f>SUM(X70:X73)</f>
        <v>13074744.15</v>
      </c>
      <c r="Y74" s="103"/>
      <c r="Z74" s="124" t="s">
        <v>103</v>
      </c>
      <c r="AA74" s="102">
        <v>3479251.38</v>
      </c>
      <c r="AB74" s="10"/>
    </row>
    <row r="75" spans="17:29" ht="14.25">
      <c r="Q75" s="32"/>
      <c r="R75" s="10"/>
      <c r="S75" s="112"/>
      <c r="T75" s="102"/>
      <c r="U75" s="113"/>
      <c r="V75" s="113"/>
      <c r="W75" s="113"/>
      <c r="X75" s="113"/>
      <c r="Y75" s="103"/>
      <c r="Z75" s="124" t="s">
        <v>104</v>
      </c>
      <c r="AA75" s="102">
        <v>12358012.19</v>
      </c>
      <c r="AB75" s="10"/>
      <c r="AC75" s="10"/>
    </row>
    <row r="76" spans="17:29" ht="14.25">
      <c r="Q76" s="10"/>
      <c r="R76" s="10"/>
      <c r="S76" s="112"/>
      <c r="T76" s="113"/>
      <c r="Y76" s="103"/>
      <c r="Z76" s="124" t="s">
        <v>105</v>
      </c>
      <c r="AA76" s="102">
        <v>4876826.74</v>
      </c>
      <c r="AB76" s="10"/>
      <c r="AC76" s="10"/>
    </row>
    <row r="77" spans="17:29" ht="14.25">
      <c r="Q77" s="10"/>
      <c r="R77" s="10"/>
      <c r="S77" s="112"/>
      <c r="T77" s="113"/>
      <c r="U77" s="113"/>
      <c r="V77" s="113"/>
      <c r="W77" s="113"/>
      <c r="X77" s="113"/>
      <c r="Y77" s="103"/>
      <c r="AA77" s="125">
        <f>SUM(AA73:AA76)</f>
        <v>34317751.25</v>
      </c>
      <c r="AB77" s="10"/>
      <c r="AC77" s="10"/>
    </row>
    <row r="78" spans="17:29" ht="14.25" thickBot="1">
      <c r="Q78" s="10"/>
      <c r="R78" s="10"/>
      <c r="S78" s="114"/>
      <c r="T78" s="115"/>
      <c r="U78" s="115"/>
      <c r="V78" s="115"/>
      <c r="W78" s="116"/>
      <c r="X78" s="116"/>
      <c r="Y78" s="117"/>
      <c r="Z78" s="10"/>
      <c r="AA78" s="10"/>
      <c r="AB78" s="10"/>
      <c r="AC78" s="10"/>
    </row>
    <row r="79" spans="6:19" ht="14.25">
      <c r="F79" s="10"/>
      <c r="G79" s="10"/>
      <c r="H79" s="10"/>
      <c r="J79" s="10"/>
      <c r="K79" s="10"/>
      <c r="L79" s="10"/>
      <c r="M79" s="10"/>
      <c r="N79" s="3"/>
      <c r="O79" s="3"/>
      <c r="P79" s="10"/>
      <c r="Q79" s="10"/>
      <c r="R79" s="10"/>
      <c r="S79" s="10"/>
    </row>
  </sheetData>
  <mergeCells count="1">
    <mergeCell ref="U50:V50"/>
  </mergeCells>
  <printOptions horizontalCentered="1"/>
  <pageMargins left="1" right="1" top="1.03" bottom="0.75" header="0" footer="0"/>
  <pageSetup fitToHeight="1" fitToWidth="1" horizontalDpi="600" verticalDpi="600" orientation="portrait" pageOrder="overThenDown" scale="8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AK79"/>
  <sheetViews>
    <sheetView tabSelected="1" zoomScale="90" zoomScaleNormal="90" workbookViewId="0" topLeftCell="A21">
      <selection activeCell="B1" sqref="B1:J46"/>
    </sheetView>
  </sheetViews>
  <sheetFormatPr defaultColWidth="9.140625" defaultRowHeight="12.75"/>
  <cols>
    <col min="1" max="1" width="0.5625" style="1" customWidth="1"/>
    <col min="2" max="2" width="2.140625" style="1" customWidth="1"/>
    <col min="3" max="3" width="1.7109375" style="1" customWidth="1"/>
    <col min="4" max="4" width="1.8515625" style="1" customWidth="1"/>
    <col min="5" max="5" width="2.57421875" style="1" customWidth="1"/>
    <col min="6" max="6" width="13.00390625" style="1" customWidth="1"/>
    <col min="7" max="7" width="38.421875" style="1" customWidth="1"/>
    <col min="8" max="8" width="14.8515625" style="1" customWidth="1"/>
    <col min="9" max="9" width="12.28125" style="1" customWidth="1"/>
    <col min="10" max="10" width="15.421875" style="1" bestFit="1" customWidth="1"/>
    <col min="11" max="11" width="1.8515625" style="1" customWidth="1"/>
    <col min="12" max="12" width="2.57421875" style="1" customWidth="1"/>
    <col min="13" max="13" width="1.8515625" style="1" customWidth="1"/>
    <col min="14" max="14" width="1.7109375" style="1" customWidth="1"/>
    <col min="15" max="15" width="2.421875" style="1" customWidth="1"/>
    <col min="16" max="16" width="2.7109375" style="1" customWidth="1"/>
    <col min="17" max="17" width="2.57421875" style="1" customWidth="1"/>
    <col min="18" max="18" width="1.8515625" style="1" customWidth="1"/>
    <col min="19" max="19" width="2.7109375" style="1" customWidth="1"/>
    <col min="20" max="20" width="33.421875" style="1" customWidth="1"/>
    <col min="21" max="21" width="12.7109375" style="1" customWidth="1"/>
    <col min="22" max="22" width="11.00390625" style="1" bestFit="1" customWidth="1"/>
    <col min="23" max="23" width="12.7109375" style="1" customWidth="1"/>
    <col min="24" max="24" width="15.28125" style="1" bestFit="1" customWidth="1"/>
    <col min="25" max="25" width="12.7109375" style="1" customWidth="1"/>
    <col min="26" max="26" width="13.140625" style="1" customWidth="1"/>
    <col min="27" max="27" width="12.7109375" style="1" customWidth="1"/>
    <col min="28" max="28" width="14.8515625" style="1" customWidth="1"/>
    <col min="29" max="16384" width="12.7109375" style="1" customWidth="1"/>
  </cols>
  <sheetData>
    <row r="1" spans="2:11" ht="13.5">
      <c r="B1" s="13" t="s">
        <v>61</v>
      </c>
      <c r="C1" s="2"/>
      <c r="D1" s="2"/>
      <c r="E1" s="2"/>
      <c r="F1" s="2"/>
      <c r="G1" s="2"/>
      <c r="H1" s="2"/>
      <c r="I1" s="2"/>
      <c r="J1" s="2"/>
      <c r="K1" s="2"/>
    </row>
    <row r="2" spans="2:37" ht="27.75" customHeight="1">
      <c r="B2" s="13" t="s">
        <v>106</v>
      </c>
      <c r="AF2" s="3"/>
      <c r="AG2" s="3"/>
      <c r="AH2" s="3"/>
      <c r="AI2" s="3"/>
      <c r="AJ2" s="3"/>
      <c r="AK2" s="3"/>
    </row>
    <row r="3" spans="2:37" ht="21" customHeight="1">
      <c r="B3" s="14" t="s">
        <v>33</v>
      </c>
      <c r="AF3" s="3"/>
      <c r="AG3" s="3"/>
      <c r="AH3" s="3"/>
      <c r="AI3" s="3"/>
      <c r="AJ3" s="3"/>
      <c r="AK3" s="3"/>
    </row>
    <row r="4" spans="2:37" ht="13.5" customHeight="1">
      <c r="B4" s="1" t="s">
        <v>62</v>
      </c>
      <c r="AF4" s="3"/>
      <c r="AG4" s="3"/>
      <c r="AH4" s="3"/>
      <c r="AI4" s="3"/>
      <c r="AJ4" s="3"/>
      <c r="AK4" s="3"/>
    </row>
    <row r="5" spans="2:37" ht="13.5" customHeight="1">
      <c r="B5" s="1" t="s">
        <v>68</v>
      </c>
      <c r="AF5" s="3"/>
      <c r="AG5" s="3"/>
      <c r="AH5" s="3"/>
      <c r="AI5" s="3"/>
      <c r="AJ5" s="3"/>
      <c r="AK5" s="3"/>
    </row>
    <row r="6" spans="2:37" ht="13.5" customHeight="1">
      <c r="B6" s="14" t="s">
        <v>60</v>
      </c>
      <c r="AF6" s="3"/>
      <c r="AG6" s="3"/>
      <c r="AH6" s="3"/>
      <c r="AI6" s="3"/>
      <c r="AJ6" s="3"/>
      <c r="AK6" s="3"/>
    </row>
    <row r="7" spans="2:37" ht="13.5" customHeight="1">
      <c r="B7" s="1" t="s">
        <v>53</v>
      </c>
      <c r="AF7" s="3"/>
      <c r="AG7" s="3"/>
      <c r="AH7" s="3"/>
      <c r="AI7" s="3"/>
      <c r="AJ7" s="3"/>
      <c r="AK7" s="3"/>
    </row>
    <row r="8" spans="2:37" ht="13.5" customHeight="1">
      <c r="B8" s="1" t="s">
        <v>69</v>
      </c>
      <c r="AF8" s="3"/>
      <c r="AG8" s="3"/>
      <c r="AH8" s="3"/>
      <c r="AI8" s="3"/>
      <c r="AJ8" s="3"/>
      <c r="AK8" s="3"/>
    </row>
    <row r="9" spans="2:37" ht="13.5" customHeight="1">
      <c r="B9" s="1" t="s">
        <v>34</v>
      </c>
      <c r="AF9" s="3"/>
      <c r="AG9" s="3"/>
      <c r="AH9" s="3"/>
      <c r="AI9" s="3"/>
      <c r="AJ9" s="3"/>
      <c r="AK9" s="3"/>
    </row>
    <row r="10" spans="2:37" ht="13.5" customHeight="1">
      <c r="B10" s="1" t="s">
        <v>63</v>
      </c>
      <c r="AF10" s="4"/>
      <c r="AG10" s="3"/>
      <c r="AH10" s="3"/>
      <c r="AI10" s="3"/>
      <c r="AJ10" s="3"/>
      <c r="AK10" s="3"/>
    </row>
    <row r="11" spans="2:37" ht="13.5" customHeight="1">
      <c r="B11" s="1" t="s">
        <v>54</v>
      </c>
      <c r="AF11" s="4"/>
      <c r="AG11" s="3"/>
      <c r="AH11" s="3"/>
      <c r="AI11" s="3"/>
      <c r="AJ11" s="3"/>
      <c r="AK11" s="3"/>
    </row>
    <row r="12" spans="2:37" ht="13.5" customHeight="1">
      <c r="B12" s="1" t="s">
        <v>70</v>
      </c>
      <c r="AF12" s="4"/>
      <c r="AG12" s="3"/>
      <c r="AH12" s="3"/>
      <c r="AI12" s="3"/>
      <c r="AJ12" s="3"/>
      <c r="AK12" s="3"/>
    </row>
    <row r="13" spans="2:37" ht="13.5" customHeight="1">
      <c r="B13" s="1" t="s">
        <v>35</v>
      </c>
      <c r="AF13" s="4"/>
      <c r="AG13" s="3"/>
      <c r="AH13" s="3"/>
      <c r="AI13" s="3"/>
      <c r="AJ13" s="3"/>
      <c r="AK13" s="3"/>
    </row>
    <row r="14" spans="2:37" ht="13.5" customHeight="1">
      <c r="B14" s="14" t="s">
        <v>64</v>
      </c>
      <c r="AF14" s="3"/>
      <c r="AG14" s="3"/>
      <c r="AH14" s="3"/>
      <c r="AI14" s="3"/>
      <c r="AJ14" s="3"/>
      <c r="AK14" s="3"/>
    </row>
    <row r="15" spans="2:37" ht="13.5" customHeight="1">
      <c r="B15" s="119" t="s">
        <v>36</v>
      </c>
      <c r="C15" s="12"/>
      <c r="D15" s="12"/>
      <c r="E15" s="12"/>
      <c r="F15" s="12"/>
      <c r="G15" s="12"/>
      <c r="H15" s="12"/>
      <c r="I15" s="12"/>
      <c r="J15" s="12"/>
      <c r="AF15" s="3"/>
      <c r="AG15" s="3"/>
      <c r="AH15" s="3"/>
      <c r="AI15" s="3"/>
      <c r="AJ15" s="3"/>
      <c r="AK15" s="3"/>
    </row>
    <row r="16" spans="2:37" ht="13.5" customHeight="1">
      <c r="B16" s="12" t="s">
        <v>37</v>
      </c>
      <c r="C16" s="12"/>
      <c r="D16" s="12"/>
      <c r="E16" s="12"/>
      <c r="F16" s="12"/>
      <c r="G16" s="12"/>
      <c r="H16" s="12"/>
      <c r="I16" s="12"/>
      <c r="J16" s="12"/>
      <c r="AF16" s="5"/>
      <c r="AG16" s="3"/>
      <c r="AH16" s="3"/>
      <c r="AI16" s="3"/>
      <c r="AJ16" s="3"/>
      <c r="AK16" s="3"/>
    </row>
    <row r="17" spans="2:37" ht="13.5" customHeight="1">
      <c r="B17" s="119" t="s">
        <v>96</v>
      </c>
      <c r="C17" s="12"/>
      <c r="D17" s="12"/>
      <c r="E17" s="12"/>
      <c r="F17" s="12"/>
      <c r="G17" s="12"/>
      <c r="H17" s="12"/>
      <c r="I17" s="12"/>
      <c r="J17" s="12"/>
      <c r="AF17" s="3"/>
      <c r="AG17" s="3"/>
      <c r="AH17" s="3"/>
      <c r="AI17" s="3"/>
      <c r="AJ17" s="3"/>
      <c r="AK17" s="3"/>
    </row>
    <row r="18" spans="2:37" ht="13.5" customHeight="1">
      <c r="B18" s="120" t="s">
        <v>93</v>
      </c>
      <c r="C18" s="12"/>
      <c r="D18" s="12"/>
      <c r="E18" s="12"/>
      <c r="F18" s="12"/>
      <c r="G18" s="12"/>
      <c r="H18" s="12"/>
      <c r="I18" s="12"/>
      <c r="J18" s="12"/>
      <c r="AG18" s="3"/>
      <c r="AH18" s="3"/>
      <c r="AI18" s="3"/>
      <c r="AJ18" s="3"/>
      <c r="AK18" s="3"/>
    </row>
    <row r="19" spans="2:37" s="10" customFormat="1" ht="13.5">
      <c r="B19" s="22"/>
      <c r="C19" s="22"/>
      <c r="D19" s="22"/>
      <c r="E19" s="22"/>
      <c r="F19" s="22"/>
      <c r="G19" s="22"/>
      <c r="H19" s="22"/>
      <c r="I19" s="22"/>
      <c r="J19" s="22"/>
      <c r="AF19" s="5"/>
      <c r="AG19" s="5"/>
      <c r="AH19" s="5"/>
      <c r="AI19" s="5"/>
      <c r="AJ19" s="5"/>
      <c r="AK19" s="5"/>
    </row>
    <row r="20" spans="2:32" s="10" customFormat="1" ht="14.25" thickBot="1">
      <c r="B20" s="121" t="s">
        <v>95</v>
      </c>
      <c r="C20" s="22"/>
      <c r="D20" s="22"/>
      <c r="E20" s="22"/>
      <c r="F20" s="22"/>
      <c r="G20" s="22"/>
      <c r="H20" s="22"/>
      <c r="I20" s="22"/>
      <c r="J20" s="70">
        <f>ROUND(298755199059,-3)</f>
        <v>298755199000</v>
      </c>
      <c r="AF20" s="5"/>
    </row>
    <row r="21" s="10" customFormat="1" ht="14.25" thickTop="1">
      <c r="B21" s="10" t="s">
        <v>22</v>
      </c>
    </row>
    <row r="22" spans="4:10" s="10" customFormat="1" ht="14.25" customHeight="1">
      <c r="D22" s="10" t="s">
        <v>23</v>
      </c>
      <c r="J22" s="72">
        <f>ROUND(J20*0.0075,-3)</f>
        <v>2240664000</v>
      </c>
    </row>
    <row r="23" spans="4:10" s="10" customFormat="1" ht="14.25" customHeight="1">
      <c r="D23" s="10" t="s">
        <v>50</v>
      </c>
      <c r="I23" s="17"/>
      <c r="J23" s="73">
        <f>ROUND(-V66,-3)</f>
        <v>-676531000</v>
      </c>
    </row>
    <row r="24" spans="2:10" s="10" customFormat="1" ht="15" customHeight="1" thickBot="1">
      <c r="B24" s="10" t="s">
        <v>24</v>
      </c>
      <c r="I24" s="15"/>
      <c r="J24" s="74">
        <f>J22+J23</f>
        <v>1564133000</v>
      </c>
    </row>
    <row r="25" spans="9:10" s="10" customFormat="1" ht="14.25" thickTop="1">
      <c r="I25" s="15"/>
      <c r="J25" s="18"/>
    </row>
    <row r="26" spans="2:9" s="10" customFormat="1" ht="14.25" customHeight="1">
      <c r="B26" s="10" t="s">
        <v>25</v>
      </c>
      <c r="I26" s="15"/>
    </row>
    <row r="27" spans="4:10" s="10" customFormat="1" ht="14.25" customHeight="1">
      <c r="D27" s="19" t="s">
        <v>94</v>
      </c>
      <c r="I27" s="15"/>
      <c r="J27" s="77">
        <f>ROUND(J20*0.015,-3)</f>
        <v>4481328000</v>
      </c>
    </row>
    <row r="28" spans="4:27" s="10" customFormat="1" ht="13.5">
      <c r="D28" s="10" t="s">
        <v>51</v>
      </c>
      <c r="I28" s="15"/>
      <c r="J28" s="73">
        <f>ROUND(-U66,-3)</f>
        <v>-843352000</v>
      </c>
      <c r="X28" s="23"/>
      <c r="Y28" s="24"/>
      <c r="Z28" s="24"/>
      <c r="AA28" s="11"/>
    </row>
    <row r="29" spans="6:28" s="10" customFormat="1" ht="13.5">
      <c r="F29" s="10" t="s">
        <v>52</v>
      </c>
      <c r="I29" s="15"/>
      <c r="J29" s="75">
        <f>ROUND(-V66,-3)</f>
        <v>-676531000</v>
      </c>
      <c r="X29" s="23"/>
      <c r="Y29" s="25"/>
      <c r="Z29" s="24"/>
      <c r="AA29" s="11"/>
      <c r="AB29" s="24"/>
    </row>
    <row r="30" spans="6:28" s="10" customFormat="1" ht="13.5">
      <c r="F30" s="10" t="s">
        <v>91</v>
      </c>
      <c r="I30" s="15"/>
      <c r="J30" s="76"/>
      <c r="X30" s="23"/>
      <c r="Y30" s="24"/>
      <c r="Z30" s="24"/>
      <c r="AA30" s="26"/>
      <c r="AB30" s="27"/>
    </row>
    <row r="31" spans="6:27" s="10" customFormat="1" ht="14.25" customHeight="1">
      <c r="F31" s="10" t="s">
        <v>90</v>
      </c>
      <c r="I31" s="15"/>
      <c r="J31" s="75">
        <f>SUM(J28:J29)</f>
        <v>-1519883000</v>
      </c>
      <c r="X31" s="23"/>
      <c r="Y31" s="24"/>
      <c r="Z31" s="24"/>
      <c r="AA31" s="28"/>
    </row>
    <row r="32" spans="2:27" s="10" customFormat="1" ht="13.5">
      <c r="B32" s="10" t="s">
        <v>26</v>
      </c>
      <c r="I32" s="15"/>
      <c r="J32" s="20"/>
      <c r="X32" s="23"/>
      <c r="Y32" s="24"/>
      <c r="Z32" s="24"/>
      <c r="AA32" s="28"/>
    </row>
    <row r="33" spans="4:28" s="10" customFormat="1" ht="14.25" thickBot="1">
      <c r="D33" s="10" t="s">
        <v>27</v>
      </c>
      <c r="I33" s="15"/>
      <c r="J33" s="78">
        <f>J27+J31</f>
        <v>2961445000</v>
      </c>
      <c r="M33" s="5"/>
      <c r="X33" s="23"/>
      <c r="Y33" s="24"/>
      <c r="Z33" s="24"/>
      <c r="AA33" s="28"/>
      <c r="AB33" s="28"/>
    </row>
    <row r="34" spans="9:28" s="10" customFormat="1" ht="14.25" thickTop="1">
      <c r="I34" s="15"/>
      <c r="J34" s="79"/>
      <c r="M34" s="5"/>
      <c r="X34" s="23"/>
      <c r="Y34" s="24"/>
      <c r="Z34" s="24"/>
      <c r="AA34" s="28"/>
      <c r="AB34" s="28"/>
    </row>
    <row r="35" spans="2:28" s="10" customFormat="1" ht="14.25" customHeight="1">
      <c r="B35" s="10" t="s">
        <v>28</v>
      </c>
      <c r="I35" s="15"/>
      <c r="J35" s="15"/>
      <c r="M35" s="5"/>
      <c r="X35" s="23"/>
      <c r="Y35" s="25"/>
      <c r="Z35" s="29"/>
      <c r="AA35" s="24"/>
      <c r="AB35" s="29"/>
    </row>
    <row r="36" spans="4:28" s="10" customFormat="1" ht="13.5">
      <c r="D36" s="10" t="s">
        <v>65</v>
      </c>
      <c r="I36" s="15"/>
      <c r="J36" s="79">
        <f>ROUND(J20*0.025,-3)</f>
        <v>7468880000</v>
      </c>
      <c r="X36" s="23"/>
      <c r="Y36" s="24"/>
      <c r="Z36" s="30"/>
      <c r="AA36" s="24"/>
      <c r="AB36" s="28"/>
    </row>
    <row r="37" spans="4:28" ht="14.25" customHeight="1">
      <c r="D37" s="1" t="s">
        <v>47</v>
      </c>
      <c r="I37" s="7"/>
      <c r="J37" s="73">
        <f>J23</f>
        <v>-676531000</v>
      </c>
      <c r="X37" s="31"/>
      <c r="Y37" s="24"/>
      <c r="Z37" s="30"/>
      <c r="AA37" s="24"/>
      <c r="AB37" s="28"/>
    </row>
    <row r="38" spans="2:28" ht="14.25" thickBot="1">
      <c r="B38" s="1" t="s">
        <v>29</v>
      </c>
      <c r="I38" s="7"/>
      <c r="J38" s="74">
        <f>+J36+J37</f>
        <v>6792349000</v>
      </c>
      <c r="X38" s="31"/>
      <c r="Y38" s="24"/>
      <c r="Z38" s="29"/>
      <c r="AA38" s="24"/>
      <c r="AB38" s="28"/>
    </row>
    <row r="39" spans="9:28" ht="14.25" customHeight="1" thickTop="1">
      <c r="I39" s="7"/>
      <c r="J39" s="79"/>
      <c r="X39" s="31"/>
      <c r="Y39" s="24"/>
      <c r="Z39" s="29"/>
      <c r="AA39" s="24"/>
      <c r="AB39" s="28"/>
    </row>
    <row r="40" spans="2:28" ht="14.25" customHeight="1">
      <c r="B40" s="1" t="s">
        <v>30</v>
      </c>
      <c r="I40" s="7"/>
      <c r="J40" s="7"/>
      <c r="X40" s="31"/>
      <c r="Y40" s="24"/>
      <c r="Z40" s="29"/>
      <c r="AA40" s="24"/>
      <c r="AB40" s="28"/>
    </row>
    <row r="41" spans="4:28" ht="13.5">
      <c r="D41" s="9" t="s">
        <v>65</v>
      </c>
      <c r="I41" s="7"/>
      <c r="J41" s="77">
        <f>ROUND(J20*0.025,-3)</f>
        <v>7468880000</v>
      </c>
      <c r="X41" s="31"/>
      <c r="Y41" s="24"/>
      <c r="Z41" s="24"/>
      <c r="AA41" s="24"/>
      <c r="AB41" s="21"/>
    </row>
    <row r="42" spans="4:28" ht="13.5">
      <c r="D42" s="1" t="s">
        <v>59</v>
      </c>
      <c r="I42" s="8"/>
      <c r="J42" s="80">
        <f>ROUND(-W66,-3)</f>
        <v>-286133000</v>
      </c>
      <c r="X42" s="31"/>
      <c r="Y42" s="24"/>
      <c r="Z42" s="11"/>
      <c r="AA42" s="24"/>
      <c r="AB42" s="24"/>
    </row>
    <row r="43" spans="6:28" ht="14.25" customHeight="1">
      <c r="F43" s="1" t="s">
        <v>48</v>
      </c>
      <c r="I43" s="8"/>
      <c r="J43" s="81">
        <f>ROUND(-U66,-3)</f>
        <v>-843352000</v>
      </c>
      <c r="X43" s="31"/>
      <c r="Y43" s="31"/>
      <c r="Z43" s="31"/>
      <c r="AA43" s="31"/>
      <c r="AB43" s="31"/>
    </row>
    <row r="44" spans="6:28" ht="14.25" customHeight="1">
      <c r="F44" s="1" t="s">
        <v>49</v>
      </c>
      <c r="I44" s="7"/>
      <c r="J44" s="82">
        <f>SUM(J42:J43)</f>
        <v>-1129485000</v>
      </c>
      <c r="X44" s="31"/>
      <c r="Y44" s="31"/>
      <c r="Z44" s="31"/>
      <c r="AA44" s="31"/>
      <c r="AB44" s="31"/>
    </row>
    <row r="45" spans="2:28" ht="15" customHeight="1" thickBot="1">
      <c r="B45" s="1" t="s">
        <v>31</v>
      </c>
      <c r="I45" s="7"/>
      <c r="J45" s="74">
        <f>+J41+J44</f>
        <v>6339395000</v>
      </c>
      <c r="M45" s="7"/>
      <c r="X45" s="31"/>
      <c r="Y45" s="31"/>
      <c r="Z45" s="31"/>
      <c r="AA45" s="31"/>
      <c r="AB45" s="31"/>
    </row>
    <row r="46" spans="13:28" ht="12" customHeight="1" thickTop="1">
      <c r="M46" s="7"/>
      <c r="X46" s="31"/>
      <c r="Y46" s="31"/>
      <c r="Z46" s="31"/>
      <c r="AA46" s="31"/>
      <c r="AB46" s="31"/>
    </row>
    <row r="47" ht="12.75" customHeight="1"/>
    <row r="48" ht="14.25" thickBot="1"/>
    <row r="49" spans="19:29" ht="13.5">
      <c r="S49" s="86"/>
      <c r="T49" s="87"/>
      <c r="U49" s="87"/>
      <c r="V49" s="88"/>
      <c r="W49" s="87"/>
      <c r="X49" s="87"/>
      <c r="Y49" s="89"/>
      <c r="Z49" s="52" t="s">
        <v>100</v>
      </c>
      <c r="AA49" s="53"/>
      <c r="AB49" s="54"/>
      <c r="AC49" s="54"/>
    </row>
    <row r="50" spans="19:29" ht="13.5">
      <c r="S50" s="90"/>
      <c r="T50" s="91"/>
      <c r="U50" s="139" t="s">
        <v>92</v>
      </c>
      <c r="V50" s="139"/>
      <c r="W50" s="92" t="s">
        <v>6</v>
      </c>
      <c r="X50" s="113"/>
      <c r="Y50" s="94"/>
      <c r="Z50" s="34"/>
      <c r="AA50" s="35" t="s">
        <v>5</v>
      </c>
      <c r="AB50" s="35"/>
      <c r="AC50" s="36" t="s">
        <v>6</v>
      </c>
    </row>
    <row r="51" spans="19:29" ht="13.5">
      <c r="S51" s="90"/>
      <c r="T51" s="91"/>
      <c r="U51" s="92" t="s">
        <v>7</v>
      </c>
      <c r="V51" s="91" t="s">
        <v>8</v>
      </c>
      <c r="W51" s="91"/>
      <c r="X51" s="113"/>
      <c r="Y51" s="94"/>
      <c r="Z51" s="37"/>
      <c r="AA51" s="24"/>
      <c r="AB51" s="26" t="s">
        <v>8</v>
      </c>
      <c r="AC51" s="38"/>
    </row>
    <row r="52" spans="19:29" ht="13.5">
      <c r="S52" s="90"/>
      <c r="T52" s="91" t="s">
        <v>101</v>
      </c>
      <c r="U52" s="92" t="s">
        <v>9</v>
      </c>
      <c r="V52" s="91" t="s">
        <v>10</v>
      </c>
      <c r="W52" s="91"/>
      <c r="X52" s="91"/>
      <c r="Y52" s="94"/>
      <c r="Z52" s="37"/>
      <c r="AA52" s="33" t="s">
        <v>7</v>
      </c>
      <c r="AB52" s="33" t="s">
        <v>10</v>
      </c>
      <c r="AC52" s="38"/>
    </row>
    <row r="53" spans="19:29" ht="13.5">
      <c r="S53" s="90"/>
      <c r="T53" s="91" t="s">
        <v>11</v>
      </c>
      <c r="U53" s="95">
        <f>569430000+905000</f>
        <v>570335000</v>
      </c>
      <c r="V53" s="95">
        <v>642383008</v>
      </c>
      <c r="W53" s="95">
        <v>300110000</v>
      </c>
      <c r="X53" s="85">
        <f>U53+V53+W53</f>
        <v>1512828008</v>
      </c>
      <c r="Y53" s="96"/>
      <c r="Z53" s="39" t="s">
        <v>16</v>
      </c>
      <c r="AA53" s="11">
        <v>399375</v>
      </c>
      <c r="AB53" s="11"/>
      <c r="AC53" s="40"/>
    </row>
    <row r="54" spans="19:29" ht="13.5">
      <c r="S54" s="90"/>
      <c r="T54" s="91" t="s">
        <v>58</v>
      </c>
      <c r="U54" s="97">
        <f>52715000+31275000</f>
        <v>83990000</v>
      </c>
      <c r="V54" s="98">
        <v>0</v>
      </c>
      <c r="W54" s="99"/>
      <c r="X54" s="100">
        <f>+U54</f>
        <v>83990000</v>
      </c>
      <c r="Y54" s="101"/>
      <c r="Z54" s="39" t="s">
        <v>18</v>
      </c>
      <c r="AA54" s="11"/>
      <c r="AB54" s="11">
        <v>139781.25</v>
      </c>
      <c r="AC54" s="40"/>
    </row>
    <row r="55" spans="19:29" ht="13.5">
      <c r="S55" s="90"/>
      <c r="T55" s="91" t="s">
        <v>97</v>
      </c>
      <c r="U55" s="102">
        <v>136285000</v>
      </c>
      <c r="V55" s="93"/>
      <c r="W55" s="93"/>
      <c r="X55" s="93"/>
      <c r="Y55" s="103"/>
      <c r="Z55" s="39" t="s">
        <v>20</v>
      </c>
      <c r="AA55" s="11">
        <v>83250</v>
      </c>
      <c r="AB55" s="11"/>
      <c r="AC55" s="40"/>
    </row>
    <row r="56" spans="19:29" ht="13.5">
      <c r="S56" s="90"/>
      <c r="T56" s="91" t="s">
        <v>98</v>
      </c>
      <c r="U56" s="95">
        <v>159555.76</v>
      </c>
      <c r="V56" s="95">
        <v>0</v>
      </c>
      <c r="W56" s="95"/>
      <c r="X56" s="102">
        <f>+U53+U54</f>
        <v>654325000</v>
      </c>
      <c r="Y56" s="96"/>
      <c r="Z56" s="39" t="s">
        <v>21</v>
      </c>
      <c r="AA56" s="11">
        <v>49162.5</v>
      </c>
      <c r="AB56" s="11"/>
      <c r="AC56" s="40"/>
    </row>
    <row r="57" spans="19:29" ht="13.5">
      <c r="S57" s="90"/>
      <c r="T57" s="91" t="s">
        <v>46</v>
      </c>
      <c r="U57" s="97">
        <f>78773749+1347000</f>
        <v>80120749</v>
      </c>
      <c r="V57" s="97">
        <v>54274461.83</v>
      </c>
      <c r="W57" s="104"/>
      <c r="X57" s="102">
        <f>+V57+U57</f>
        <v>134395210.82999998</v>
      </c>
      <c r="Y57" s="101"/>
      <c r="Z57" s="39" t="s">
        <v>32</v>
      </c>
      <c r="AA57" s="11"/>
      <c r="AB57" s="11">
        <v>6256256.25</v>
      </c>
      <c r="AC57" s="40"/>
    </row>
    <row r="58" spans="19:29" ht="13.5">
      <c r="S58" s="90"/>
      <c r="T58" s="93"/>
      <c r="U58" s="93"/>
      <c r="V58" s="93"/>
      <c r="W58" s="93"/>
      <c r="X58" s="102"/>
      <c r="Y58" s="103"/>
      <c r="Z58" s="39" t="s">
        <v>67</v>
      </c>
      <c r="AA58" s="41">
        <v>1226225</v>
      </c>
      <c r="AB58" s="31"/>
      <c r="AC58" s="40"/>
    </row>
    <row r="59" spans="19:29" ht="13.5">
      <c r="S59" s="90"/>
      <c r="T59" s="91" t="s">
        <v>12</v>
      </c>
      <c r="U59" s="83">
        <f>ROUND(SUM(U53:U58),-3)</f>
        <v>870890000</v>
      </c>
      <c r="V59" s="83">
        <f>ROUND(SUM(V53:V58),-3)</f>
        <v>696657000</v>
      </c>
      <c r="W59" s="83">
        <f>SUM(W53:W56)</f>
        <v>300110000</v>
      </c>
      <c r="X59" s="85">
        <f>U59+V59+W59</f>
        <v>1867657000</v>
      </c>
      <c r="Y59" s="105"/>
      <c r="Z59" s="39" t="s">
        <v>71</v>
      </c>
      <c r="AA59" s="41">
        <v>1867337.5</v>
      </c>
      <c r="AB59" s="24"/>
      <c r="AC59" s="40"/>
    </row>
    <row r="60" spans="19:29" ht="13.5">
      <c r="S60" s="90"/>
      <c r="T60" s="91"/>
      <c r="U60" s="85"/>
      <c r="V60" s="85"/>
      <c r="W60" s="85"/>
      <c r="X60" s="85"/>
      <c r="Y60" s="105"/>
      <c r="Z60" s="42" t="s">
        <v>72</v>
      </c>
      <c r="AA60" s="24"/>
      <c r="AB60" s="41">
        <v>4967450</v>
      </c>
      <c r="AC60" s="40"/>
    </row>
    <row r="61" spans="19:29" ht="13.5">
      <c r="S61" s="90"/>
      <c r="T61" s="91" t="s">
        <v>13</v>
      </c>
      <c r="U61" s="85"/>
      <c r="V61" s="85"/>
      <c r="W61" s="85"/>
      <c r="X61" s="85">
        <f>+W59+U59</f>
        <v>1171000000</v>
      </c>
      <c r="Y61" s="105"/>
      <c r="Z61" s="37" t="s">
        <v>73</v>
      </c>
      <c r="AA61" s="41">
        <v>562750</v>
      </c>
      <c r="AB61" s="24"/>
      <c r="AC61" s="40"/>
    </row>
    <row r="62" spans="19:29" ht="13.5">
      <c r="S62" s="90"/>
      <c r="T62" s="91" t="s">
        <v>14</v>
      </c>
      <c r="U62" s="85">
        <v>31123880.09</v>
      </c>
      <c r="V62" s="85">
        <f>+V74+X74</f>
        <v>31489852.37</v>
      </c>
      <c r="W62" s="85">
        <f>7527762.52+5325868.22</f>
        <v>12853630.739999998</v>
      </c>
      <c r="X62" s="85"/>
      <c r="Y62" s="105"/>
      <c r="Z62" s="37"/>
      <c r="AA62" s="24"/>
      <c r="AB62" s="24"/>
      <c r="AC62" s="43"/>
    </row>
    <row r="63" spans="19:29" ht="13.5">
      <c r="S63" s="90"/>
      <c r="T63" s="91" t="s">
        <v>15</v>
      </c>
      <c r="U63" s="106">
        <v>572892.59</v>
      </c>
      <c r="V63" s="85"/>
      <c r="W63" s="106">
        <v>1123180.12</v>
      </c>
      <c r="X63" s="85"/>
      <c r="Y63" s="105"/>
      <c r="Z63" s="39" t="s">
        <v>39</v>
      </c>
      <c r="AA63" s="11">
        <f>-AB71</f>
        <v>-29126</v>
      </c>
      <c r="AB63" s="11"/>
      <c r="AC63" s="40"/>
    </row>
    <row r="64" spans="19:29" ht="13.5">
      <c r="S64" s="90"/>
      <c r="T64" s="91" t="s">
        <v>99</v>
      </c>
      <c r="U64" s="85">
        <f>-AA65</f>
        <v>-4158974</v>
      </c>
      <c r="V64" s="85">
        <f>-AB65</f>
        <v>-11363487.5</v>
      </c>
      <c r="W64" s="85">
        <f>-AC65</f>
        <v>0</v>
      </c>
      <c r="X64" s="85"/>
      <c r="Y64" s="107">
        <f>+W59+U59-U54</f>
        <v>1087010000</v>
      </c>
      <c r="Z64" s="37"/>
      <c r="AA64" s="24"/>
      <c r="AB64" s="24"/>
      <c r="AC64" s="43"/>
    </row>
    <row r="65" spans="19:29" ht="14.25">
      <c r="S65" s="90"/>
      <c r="T65" s="91" t="s">
        <v>17</v>
      </c>
      <c r="U65" s="83">
        <f>ROUND(SUM(U62:U64),-3)</f>
        <v>27538000</v>
      </c>
      <c r="V65" s="83">
        <f>ROUND(SUM(V62:V64),-3)</f>
        <v>20126000</v>
      </c>
      <c r="W65" s="83">
        <f>ROUND(SUM(W62:W64),-3)</f>
        <v>13977000</v>
      </c>
      <c r="X65" s="85"/>
      <c r="Y65" s="107">
        <v>-1086982133</v>
      </c>
      <c r="Z65" s="39"/>
      <c r="AA65" s="6">
        <f>SUM(AA53:AA63)</f>
        <v>4158974</v>
      </c>
      <c r="AB65" s="6">
        <f>SUM(AB53:AB63)</f>
        <v>11363487.5</v>
      </c>
      <c r="AC65" s="44">
        <f>SUM(AC53:AC63)</f>
        <v>0</v>
      </c>
    </row>
    <row r="66" spans="19:29" ht="15" thickBot="1">
      <c r="S66" s="90"/>
      <c r="T66" s="91" t="s">
        <v>19</v>
      </c>
      <c r="U66" s="84">
        <f>U59-U65</f>
        <v>843352000</v>
      </c>
      <c r="V66" s="84">
        <f>V59-V65</f>
        <v>676531000</v>
      </c>
      <c r="W66" s="84">
        <f>W59-W65</f>
        <v>286133000</v>
      </c>
      <c r="X66" s="85"/>
      <c r="Y66" s="107"/>
      <c r="Z66" s="45"/>
      <c r="AA66" s="23"/>
      <c r="AB66" s="23"/>
      <c r="AC66" s="46"/>
    </row>
    <row r="67" spans="19:29" ht="15" thickTop="1">
      <c r="S67" s="108"/>
      <c r="T67" s="91"/>
      <c r="U67" s="85"/>
      <c r="V67" s="85"/>
      <c r="W67" s="85"/>
      <c r="X67" s="85"/>
      <c r="Y67" s="107"/>
      <c r="Z67" s="47" t="s">
        <v>38</v>
      </c>
      <c r="AA67" s="48"/>
      <c r="AB67" s="48"/>
      <c r="AC67" s="40"/>
    </row>
    <row r="68" spans="19:29" ht="14.25">
      <c r="S68" s="108"/>
      <c r="T68" s="91"/>
      <c r="U68" s="85"/>
      <c r="V68" s="85"/>
      <c r="W68" s="85"/>
      <c r="X68" s="85"/>
      <c r="Y68" s="107"/>
      <c r="Z68" s="55" t="s">
        <v>55</v>
      </c>
      <c r="AA68" s="48">
        <v>0</v>
      </c>
      <c r="AB68" s="48">
        <v>29126</v>
      </c>
      <c r="AC68" s="40" t="s">
        <v>56</v>
      </c>
    </row>
    <row r="69" spans="19:29" ht="14.25">
      <c r="S69" s="108"/>
      <c r="T69" s="91"/>
      <c r="U69" s="109" t="s">
        <v>42</v>
      </c>
      <c r="V69" s="110"/>
      <c r="W69" s="109" t="s">
        <v>74</v>
      </c>
      <c r="X69" s="92"/>
      <c r="Y69" s="103"/>
      <c r="Z69" s="45"/>
      <c r="AA69" s="23"/>
      <c r="AB69" s="23"/>
      <c r="AC69" s="46"/>
    </row>
    <row r="70" spans="19:29" ht="14.25">
      <c r="S70" s="108"/>
      <c r="T70" s="102"/>
      <c r="U70" s="91" t="s">
        <v>43</v>
      </c>
      <c r="V70" s="85">
        <v>18092862.95</v>
      </c>
      <c r="W70" s="85" t="s">
        <v>40</v>
      </c>
      <c r="X70" s="118">
        <v>2163114.11</v>
      </c>
      <c r="Y70" s="103"/>
      <c r="Z70" s="45"/>
      <c r="AA70" s="16">
        <f>SUM(AA68:AA69)</f>
        <v>0</v>
      </c>
      <c r="AB70" s="122">
        <f>SUM(AB68:AB69)</f>
        <v>29126</v>
      </c>
      <c r="AC70" s="46"/>
    </row>
    <row r="71" spans="19:29" ht="14.25">
      <c r="S71" s="111"/>
      <c r="U71" s="91"/>
      <c r="V71" s="85"/>
      <c r="W71" s="85" t="s">
        <v>66</v>
      </c>
      <c r="X71" s="118">
        <v>2135494.37</v>
      </c>
      <c r="Y71" s="103"/>
      <c r="Z71" s="49"/>
      <c r="AA71" s="50"/>
      <c r="AB71" s="122">
        <f>SUM(AA70+AB70)</f>
        <v>29126</v>
      </c>
      <c r="AC71" s="51"/>
    </row>
    <row r="72" spans="19:28" ht="14.25">
      <c r="S72" s="111"/>
      <c r="U72" s="91"/>
      <c r="V72" s="85"/>
      <c r="W72" s="85" t="s">
        <v>41</v>
      </c>
      <c r="X72" s="118">
        <v>4668044.49</v>
      </c>
      <c r="Y72" s="103"/>
      <c r="Z72" s="123"/>
      <c r="AB72" s="5"/>
    </row>
    <row r="73" spans="19:28" ht="14.25">
      <c r="S73" s="112"/>
      <c r="U73" s="91"/>
      <c r="V73" s="85"/>
      <c r="W73" s="85" t="s">
        <v>57</v>
      </c>
      <c r="X73" s="118">
        <v>4430336.45</v>
      </c>
      <c r="Y73" s="103"/>
      <c r="Z73" s="124" t="s">
        <v>102</v>
      </c>
      <c r="AA73" s="102">
        <v>11751561.87</v>
      </c>
      <c r="AB73" s="10"/>
    </row>
    <row r="74" spans="19:28" ht="14.25">
      <c r="S74" s="112"/>
      <c r="U74" s="85" t="s">
        <v>44</v>
      </c>
      <c r="V74" s="83">
        <f>SUM(V70:V73)</f>
        <v>18092862.95</v>
      </c>
      <c r="W74" s="85" t="s">
        <v>45</v>
      </c>
      <c r="X74" s="83">
        <f>SUM(X70:X73)</f>
        <v>13396989.420000002</v>
      </c>
      <c r="Y74" s="103"/>
      <c r="Z74" s="124" t="s">
        <v>103</v>
      </c>
      <c r="AA74" s="102">
        <v>3452072.6</v>
      </c>
      <c r="AB74" s="10"/>
    </row>
    <row r="75" spans="17:29" ht="14.25">
      <c r="Q75" s="32"/>
      <c r="R75" s="10"/>
      <c r="S75" s="112"/>
      <c r="T75" s="102"/>
      <c r="U75" s="113"/>
      <c r="V75" s="113"/>
      <c r="W75" s="113"/>
      <c r="X75" s="113"/>
      <c r="Y75" s="103"/>
      <c r="Z75" s="124" t="s">
        <v>104</v>
      </c>
      <c r="AA75" s="102">
        <v>11804455.34</v>
      </c>
      <c r="AB75" s="10"/>
      <c r="AC75" s="10"/>
    </row>
    <row r="76" spans="17:29" ht="14.25">
      <c r="Q76" s="10"/>
      <c r="R76" s="10"/>
      <c r="S76" s="112"/>
      <c r="T76" s="113"/>
      <c r="Y76" s="103"/>
      <c r="Z76" s="124" t="s">
        <v>105</v>
      </c>
      <c r="AA76" s="102">
        <v>4115790.28</v>
      </c>
      <c r="AB76" s="10"/>
      <c r="AC76" s="10"/>
    </row>
    <row r="77" spans="17:29" ht="14.25">
      <c r="Q77" s="10"/>
      <c r="R77" s="10"/>
      <c r="S77" s="112"/>
      <c r="T77" s="113"/>
      <c r="U77" s="113"/>
      <c r="V77" s="113"/>
      <c r="W77" s="113"/>
      <c r="X77" s="113"/>
      <c r="Y77" s="103"/>
      <c r="AA77" s="125">
        <f>SUM(AA73:AA76)</f>
        <v>31123880.09</v>
      </c>
      <c r="AB77" s="10"/>
      <c r="AC77" s="10"/>
    </row>
    <row r="78" spans="17:29" ht="14.25" thickBot="1">
      <c r="Q78" s="10"/>
      <c r="R78" s="10"/>
      <c r="S78" s="114"/>
      <c r="T78" s="115"/>
      <c r="U78" s="115"/>
      <c r="V78" s="115"/>
      <c r="W78" s="116"/>
      <c r="X78" s="116"/>
      <c r="Y78" s="117"/>
      <c r="Z78" s="10"/>
      <c r="AA78" s="10"/>
      <c r="AB78" s="10"/>
      <c r="AC78" s="10"/>
    </row>
    <row r="79" spans="6:19" ht="14.25">
      <c r="F79" s="10"/>
      <c r="G79" s="10"/>
      <c r="H79" s="10"/>
      <c r="J79" s="10"/>
      <c r="K79" s="10"/>
      <c r="L79" s="10"/>
      <c r="M79" s="10"/>
      <c r="N79" s="3"/>
      <c r="O79" s="3"/>
      <c r="P79" s="10"/>
      <c r="Q79" s="10"/>
      <c r="R79" s="10"/>
      <c r="S79" s="10"/>
    </row>
  </sheetData>
  <mergeCells count="1">
    <mergeCell ref="U50:V50"/>
  </mergeCells>
  <printOptions horizontalCentered="1"/>
  <pageMargins left="1" right="1" top="1.03" bottom="0.75" header="0" footer="0"/>
  <pageSetup fitToHeight="1" fitToWidth="1" horizontalDpi="600" verticalDpi="600" orientation="portrait" pageOrder="overThenDown" scale="82" r:id="rId4"/>
  <drawing r:id="rId3"/>
  <legacyDrawing r:id="rId2"/>
</worksheet>
</file>

<file path=xl/worksheets/sheet4.xml><?xml version="1.0" encoding="utf-8"?>
<worksheet xmlns="http://schemas.openxmlformats.org/spreadsheetml/2006/main" xmlns:r="http://schemas.openxmlformats.org/officeDocument/2006/relationships">
  <dimension ref="A2:L21"/>
  <sheetViews>
    <sheetView workbookViewId="0" topLeftCell="A1">
      <selection activeCell="B17" sqref="B17"/>
    </sheetView>
  </sheetViews>
  <sheetFormatPr defaultColWidth="9.140625" defaultRowHeight="12.75"/>
  <cols>
    <col min="1" max="1" width="12.00390625" style="56" bestFit="1" customWidth="1"/>
    <col min="2" max="2" width="17.8515625" style="56" customWidth="1"/>
    <col min="3" max="3" width="1.57421875" style="56" customWidth="1"/>
    <col min="4" max="4" width="14.7109375" style="58" bestFit="1" customWidth="1"/>
    <col min="5" max="5" width="5.8515625" style="58" customWidth="1"/>
    <col min="6" max="6" width="17.8515625" style="56" customWidth="1"/>
    <col min="7" max="7" width="1.57421875" style="56" customWidth="1"/>
    <col min="8" max="8" width="17.8515625" style="56" customWidth="1"/>
    <col min="9" max="9" width="5.8515625" style="56" customWidth="1"/>
    <col min="10" max="10" width="17.8515625" style="56" customWidth="1"/>
    <col min="11" max="11" width="1.57421875" style="56" customWidth="1"/>
    <col min="12" max="12" width="17.8515625" style="56" customWidth="1"/>
    <col min="13" max="16384" width="9.140625" style="56" customWidth="1"/>
  </cols>
  <sheetData>
    <row r="2" spans="2:12" ht="13.5">
      <c r="B2" s="57" t="s">
        <v>75</v>
      </c>
      <c r="D2" s="58" t="s">
        <v>76</v>
      </c>
      <c r="F2" s="57" t="s">
        <v>75</v>
      </c>
      <c r="H2" s="58" t="s">
        <v>76</v>
      </c>
      <c r="J2" s="57" t="s">
        <v>75</v>
      </c>
      <c r="L2" s="58" t="s">
        <v>76</v>
      </c>
    </row>
    <row r="3" spans="2:12" ht="13.5">
      <c r="B3" s="59" t="s">
        <v>77</v>
      </c>
      <c r="D3" s="59" t="s">
        <v>77</v>
      </c>
      <c r="F3" s="59" t="s">
        <v>78</v>
      </c>
      <c r="H3" s="59" t="s">
        <v>78</v>
      </c>
      <c r="J3" s="59" t="s">
        <v>79</v>
      </c>
      <c r="L3" s="59" t="s">
        <v>79</v>
      </c>
    </row>
    <row r="4" spans="2:12" ht="13.5">
      <c r="B4" s="58"/>
      <c r="F4" s="60"/>
      <c r="H4" s="58"/>
      <c r="J4" s="60"/>
      <c r="L4" s="58"/>
    </row>
    <row r="5" spans="2:12" ht="13.5">
      <c r="B5" s="58"/>
      <c r="F5" s="60"/>
      <c r="H5" s="58"/>
      <c r="J5" s="60"/>
      <c r="L5" s="58"/>
    </row>
    <row r="6" spans="1:12" ht="13.5">
      <c r="A6" s="56" t="s">
        <v>80</v>
      </c>
      <c r="B6" s="61">
        <v>9346455.4</v>
      </c>
      <c r="D6" s="62">
        <v>9346455.4</v>
      </c>
      <c r="F6" s="61">
        <v>-9346455.4</v>
      </c>
      <c r="H6" s="62">
        <v>-9346455.4</v>
      </c>
      <c r="J6" s="61">
        <v>0</v>
      </c>
      <c r="L6" s="62">
        <v>0</v>
      </c>
    </row>
    <row r="7" spans="1:12" ht="13.5">
      <c r="A7" s="56" t="s">
        <v>81</v>
      </c>
      <c r="B7" s="63">
        <v>8858450.45</v>
      </c>
      <c r="D7" s="64">
        <v>8858450.45</v>
      </c>
      <c r="F7" s="63">
        <v>-8858450.45</v>
      </c>
      <c r="H7" s="64">
        <v>-8858450.45</v>
      </c>
      <c r="J7" s="63">
        <v>0</v>
      </c>
      <c r="L7" s="64">
        <v>0</v>
      </c>
    </row>
    <row r="8" spans="2:12" ht="13.5">
      <c r="B8" s="60"/>
      <c r="D8" s="65"/>
      <c r="F8" s="60"/>
      <c r="H8" s="65"/>
      <c r="J8" s="60"/>
      <c r="L8" s="65"/>
    </row>
    <row r="9" spans="1:12" ht="13.5">
      <c r="A9" s="56" t="s">
        <v>82</v>
      </c>
      <c r="B9" s="63">
        <f>SUM(B6:B7)</f>
        <v>18204905.85</v>
      </c>
      <c r="D9" s="66">
        <f>SUM(D6:D7)</f>
        <v>18204905.85</v>
      </c>
      <c r="F9" s="63">
        <f>SUM(F6:F7)</f>
        <v>-18204905.85</v>
      </c>
      <c r="H9" s="66">
        <f>SUM(H6:H7)</f>
        <v>-18204905.85</v>
      </c>
      <c r="J9" s="67">
        <f>SUM(J6:J7)</f>
        <v>0</v>
      </c>
      <c r="L9" s="66">
        <f>SUM(L6:L7)</f>
        <v>0</v>
      </c>
    </row>
    <row r="10" spans="2:10" ht="13.5">
      <c r="B10" s="68"/>
      <c r="D10" s="56"/>
      <c r="F10" s="68"/>
      <c r="J10" s="68"/>
    </row>
    <row r="11" spans="1:12" ht="15" thickBot="1">
      <c r="A11" s="56" t="s">
        <v>83</v>
      </c>
      <c r="B11" s="69">
        <f>+B9</f>
        <v>18204905.85</v>
      </c>
      <c r="D11" s="70">
        <f>+D9</f>
        <v>18204905.85</v>
      </c>
      <c r="F11" s="69">
        <f>+F9</f>
        <v>-18204905.85</v>
      </c>
      <c r="H11" s="70">
        <f>+H9</f>
        <v>-18204905.85</v>
      </c>
      <c r="J11" s="71">
        <v>0</v>
      </c>
      <c r="L11" s="70">
        <f>+L9</f>
        <v>0</v>
      </c>
    </row>
    <row r="12" ht="14.25" thickTop="1">
      <c r="B12" s="68"/>
    </row>
    <row r="13" ht="13.5">
      <c r="B13" s="68"/>
    </row>
    <row r="14" ht="13.5">
      <c r="B14" s="68"/>
    </row>
    <row r="15" ht="13.5">
      <c r="B15" s="68" t="s">
        <v>84</v>
      </c>
    </row>
    <row r="16" ht="13.5">
      <c r="B16" s="68" t="s">
        <v>85</v>
      </c>
    </row>
    <row r="17" ht="13.5">
      <c r="B17" s="68" t="s">
        <v>86</v>
      </c>
    </row>
    <row r="18" ht="13.5">
      <c r="B18" s="68" t="s">
        <v>87</v>
      </c>
    </row>
    <row r="20" ht="13.5">
      <c r="B20" s="56" t="s">
        <v>88</v>
      </c>
    </row>
    <row r="21" ht="13.5">
      <c r="B21" s="56" t="s">
        <v>89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 Shah</dc:creator>
  <cp:keywords/>
  <dc:description/>
  <cp:lastModifiedBy>Cook, Gennevie</cp:lastModifiedBy>
  <cp:lastPrinted>2008-04-23T22:46:06Z</cp:lastPrinted>
  <dcterms:created xsi:type="dcterms:W3CDTF">1999-03-20T18:36:58Z</dcterms:created>
  <dcterms:modified xsi:type="dcterms:W3CDTF">2008-05-27T20:10:25Z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-2081660431</vt:i4>
  </property>
  <property fmtid="{D5CDD505-2E9C-101B-9397-08002B2CF9AE}" pid="3" name="_EmailSubject">
    <vt:lpwstr>Staff report and attachments</vt:lpwstr>
  </property>
  <property fmtid="{D5CDD505-2E9C-101B-9397-08002B2CF9AE}" pid="4" name="_AuthorEmail">
    <vt:lpwstr>William.Nogle@kingcounty.gov</vt:lpwstr>
  </property>
  <property fmtid="{D5CDD505-2E9C-101B-9397-08002B2CF9AE}" pid="5" name="_AuthorEmailDisplayName">
    <vt:lpwstr>Nogle, William</vt:lpwstr>
  </property>
  <property fmtid="{D5CDD505-2E9C-101B-9397-08002B2CF9AE}" pid="6" name="_ReviewingToolsShownOnce">
    <vt:lpwstr/>
  </property>
</Properties>
</file>