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fiscal note 2008 Viaduct Svc" sheetId="1" r:id="rId1"/>
  </sheets>
  <externalReferences>
    <externalReference r:id="rId4"/>
  </externalReferences>
  <definedNames>
    <definedName name="FIVE">#REF!</definedName>
    <definedName name="FOUR">#REF!</definedName>
    <definedName name="ONE">#REF!</definedName>
    <definedName name="_xlnm.Print_Area" localSheetId="0">'fiscal note 2008 Viaduct Svc'!$A$1:$J$51</definedName>
    <definedName name="SUM">#REF!</definedName>
    <definedName name="WTD_discount_rate__real">'[1]Financial inputs'!$B$6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<sst xmlns="http://schemas.openxmlformats.org/spreadsheetml/2006/main" count="58" uniqueCount="41">
  <si>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</si>
  <si>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</si>
  <si>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</si>
  <si>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</si>
  <si>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</si>
  <si>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</si>
  <si>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</si>
  <si>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</si>
  <si>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Capital Outlay</t>
  </si>
  <si>
    <t>TOTAL</t>
  </si>
  <si>
    <t>Assumptions:</t>
  </si>
  <si>
    <t>Expenditures by Categories:</t>
  </si>
  <si>
    <t>Affected Agencies:  Transit</t>
  </si>
  <si>
    <t>Public Transportation</t>
  </si>
  <si>
    <t>Ordinance/Motion No.:  2008-XXXX</t>
  </si>
  <si>
    <t xml:space="preserve">Note Reviewed By:  </t>
  </si>
  <si>
    <t>Hybrid Artic</t>
  </si>
  <si>
    <t>Note Prepared By:  Duncan Mitchell</t>
  </si>
  <si>
    <t>Title:  Viaduct Construction Mitigation</t>
  </si>
  <si>
    <t>Salaries and benefits in each year's hourly cost are as follows:</t>
  </si>
  <si>
    <t>The 2008 fully allocated cost per service hour for the Hybrid articulated fleet is based on the adopted 2008 budget.   Cost growth in 2009 is assumed to be 5.23%.  Cost growth in 2010 is assumed to be 4.76%.  These inflation factors are consistent with detailed costing done for Sound Transit billing.  Cost growth after 2010 is assumed to be 3.5% annually.</t>
  </si>
  <si>
    <t>Projected service hours for viaduct mitigation.</t>
  </si>
  <si>
    <t>WSDOT-Service</t>
  </si>
  <si>
    <t>WSDOT-TDM</t>
  </si>
  <si>
    <t>JARC Grants-TDM</t>
  </si>
  <si>
    <t>CMAQ Grants-TDM</t>
  </si>
  <si>
    <t>WSDOT-Bus Monitoring</t>
  </si>
  <si>
    <t>Transit-Service</t>
  </si>
  <si>
    <t>Transit-Bus Monitoring</t>
  </si>
  <si>
    <t>Transit-TDM</t>
  </si>
  <si>
    <t>Salaries &amp; Benefits-Service</t>
  </si>
  <si>
    <t>Supplies and Services-Service</t>
  </si>
  <si>
    <t>Bus Purchases-Service</t>
  </si>
  <si>
    <t>Salaries &amp; Benefits-TDM</t>
  </si>
  <si>
    <t>Supplies and Services-TDM</t>
  </si>
  <si>
    <t>Other-TDM</t>
  </si>
  <si>
    <t>Consultant (Bus Monitoring)</t>
  </si>
  <si>
    <t>Equipment (Bus Monitoring)</t>
  </si>
  <si>
    <t xml:space="preserve">Bus monitoring includes expense for equipment and consultants for design, installation, integration and inspection.  </t>
  </si>
  <si>
    <t>Fifteen Hybrid articulated coaches are purchased in both 2009 and 2010 in lieu of thirty coaches scheduled for replacement in 2011.</t>
  </si>
  <si>
    <t>Costs for Transit Demand Management Program reflect elements identified in Interlocal Agreement.  Funding for the work comes from WSDOT, Federal Job Access &amp; Reverse Commute and Congestion Mitigation and Air Quality grant awards.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</si>
</sst>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"/>
    <numFmt numFmtId="167" formatCode="&quot;$&quot;#,##0"/>
    <numFmt numFmtId="168" formatCode="&quot;$&quot;#,##0.00"/>
    <numFmt numFmtId="169" formatCode="0.0000%"/>
    <numFmt numFmtId="170" formatCode="#,##0.00000"/>
    <numFmt numFmtId="171" formatCode="#,##0.000000"/>
    <numFmt numFmtId="172" formatCode="&quot;$&quot;#,##0.000"/>
    <numFmt numFmtId="173" formatCode="&quot;$&quot;#,##0.0000"/>
    <numFmt numFmtId="174" formatCode="&quot;$&quot;#,##0.00000"/>
    <numFmt numFmtId="175" formatCode="&quot;$&quot;#,##0.000000"/>
    <numFmt numFmtId="176" formatCode="&quot;$&quot;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Continuous"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0" fontId="5" fillId="0" borderId="10" xfId="57" applyFont="1" applyBorder="1" applyAlignment="1">
      <alignment horizontal="centerContinuous"/>
      <protection/>
    </xf>
    <xf numFmtId="0" fontId="5" fillId="0" borderId="11" xfId="57" applyFont="1" applyBorder="1" applyAlignment="1">
      <alignment horizontal="centerContinuous"/>
      <protection/>
    </xf>
    <xf numFmtId="0" fontId="5" fillId="0" borderId="0" xfId="57" applyFont="1" applyBorder="1" applyAlignment="1">
      <alignment horizontal="centerContinuous"/>
      <protection/>
    </xf>
    <xf numFmtId="0" fontId="5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17" xfId="57" applyFont="1" applyBorder="1" applyAlignment="1">
      <alignment wrapText="1"/>
      <protection/>
    </xf>
    <xf numFmtId="166" fontId="5" fillId="0" borderId="18" xfId="57" applyNumberFormat="1" applyFont="1" applyBorder="1">
      <alignment/>
      <protection/>
    </xf>
    <xf numFmtId="0" fontId="5" fillId="0" borderId="18" xfId="57" applyFont="1" applyBorder="1" applyAlignment="1">
      <alignment horizontal="center" wrapText="1"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3" fontId="5" fillId="0" borderId="0" xfId="57" applyNumberFormat="1" applyFont="1">
      <alignment/>
      <protection/>
    </xf>
    <xf numFmtId="0" fontId="4" fillId="0" borderId="0" xfId="57" applyFont="1" applyBorder="1">
      <alignment/>
      <protection/>
    </xf>
    <xf numFmtId="166" fontId="5" fillId="0" borderId="18" xfId="57" applyNumberFormat="1" applyFont="1" applyBorder="1" applyAlignment="1">
      <alignment horizontal="center" wrapText="1"/>
      <protection/>
    </xf>
    <xf numFmtId="0" fontId="5" fillId="0" borderId="17" xfId="57" applyFont="1" applyBorder="1">
      <alignment/>
      <protection/>
    </xf>
    <xf numFmtId="166" fontId="5" fillId="0" borderId="18" xfId="57" applyNumberFormat="1" applyFont="1" applyBorder="1" applyAlignment="1">
      <alignment horizontal="right"/>
      <protection/>
    </xf>
    <xf numFmtId="166" fontId="5" fillId="0" borderId="18" xfId="57" applyNumberFormat="1" applyFont="1" applyBorder="1" applyAlignment="1">
      <alignment horizontal="center"/>
      <protection/>
    </xf>
    <xf numFmtId="0" fontId="5" fillId="0" borderId="21" xfId="57" applyFont="1" applyBorder="1">
      <alignment/>
      <protection/>
    </xf>
    <xf numFmtId="0" fontId="5" fillId="0" borderId="22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4" xfId="57" applyFont="1" applyBorder="1">
      <alignment/>
      <protection/>
    </xf>
    <xf numFmtId="0" fontId="5" fillId="0" borderId="25" xfId="57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27" xfId="57" applyFont="1" applyBorder="1">
      <alignment/>
      <protection/>
    </xf>
    <xf numFmtId="164" fontId="0" fillId="0" borderId="28" xfId="42" applyNumberFormat="1" applyFont="1" applyBorder="1" applyAlignment="1">
      <alignment/>
    </xf>
    <xf numFmtId="167" fontId="5" fillId="0" borderId="29" xfId="57" applyNumberFormat="1" applyFont="1" applyBorder="1">
      <alignment/>
      <protection/>
    </xf>
    <xf numFmtId="167" fontId="5" fillId="0" borderId="18" xfId="42" applyNumberFormat="1" applyFont="1" applyBorder="1" applyAlignment="1">
      <alignment/>
    </xf>
    <xf numFmtId="167" fontId="5" fillId="0" borderId="29" xfId="42" applyNumberFormat="1" applyFont="1" applyBorder="1" applyAlignment="1">
      <alignment/>
    </xf>
    <xf numFmtId="167" fontId="5" fillId="0" borderId="28" xfId="57" applyNumberFormat="1" applyFont="1" applyBorder="1">
      <alignment/>
      <protection/>
    </xf>
    <xf numFmtId="167" fontId="5" fillId="0" borderId="18" xfId="57" applyNumberFormat="1" applyFont="1" applyBorder="1">
      <alignment/>
      <protection/>
    </xf>
    <xf numFmtId="167" fontId="4" fillId="0" borderId="20" xfId="57" applyNumberFormat="1" applyFont="1" applyBorder="1">
      <alignment/>
      <protection/>
    </xf>
    <xf numFmtId="167" fontId="4" fillId="0" borderId="30" xfId="57" applyNumberFormat="1" applyFont="1" applyBorder="1">
      <alignment/>
      <protection/>
    </xf>
    <xf numFmtId="167" fontId="5" fillId="0" borderId="29" xfId="57" applyNumberFormat="1" applyFont="1" applyFill="1" applyBorder="1">
      <alignment/>
      <protection/>
    </xf>
    <xf numFmtId="0" fontId="7" fillId="0" borderId="0" xfId="57" applyFont="1" applyBorder="1" applyAlignment="1">
      <alignment horizontal="left" vertical="center"/>
      <protection/>
    </xf>
    <xf numFmtId="0" fontId="4" fillId="0" borderId="21" xfId="57" applyFont="1" applyBorder="1" applyAlignment="1">
      <alignment/>
      <protection/>
    </xf>
    <xf numFmtId="0" fontId="4" fillId="0" borderId="31" xfId="57" applyFont="1" applyBorder="1" applyAlignment="1">
      <alignment horizontal="center" wrapText="1"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167" fontId="4" fillId="0" borderId="33" xfId="44" applyNumberFormat="1" applyFont="1" applyBorder="1" applyAlignment="1">
      <alignment horizontal="right"/>
    </xf>
    <xf numFmtId="167" fontId="4" fillId="0" borderId="30" xfId="44" applyNumberFormat="1" applyFont="1" applyBorder="1" applyAlignment="1">
      <alignment horizontal="right"/>
    </xf>
    <xf numFmtId="0" fontId="8" fillId="0" borderId="22" xfId="0" applyFont="1" applyBorder="1" applyAlignment="1">
      <alignment horizontal="right" vertical="center" wrapText="1"/>
    </xf>
    <xf numFmtId="0" fontId="7" fillId="0" borderId="34" xfId="57" applyFont="1" applyBorder="1" applyAlignment="1">
      <alignment horizontal="left" vertical="center"/>
      <protection/>
    </xf>
    <xf numFmtId="168" fontId="7" fillId="0" borderId="34" xfId="57" applyNumberFormat="1" applyFont="1" applyBorder="1" applyAlignment="1">
      <alignment horizontal="right" vertical="center"/>
      <protection/>
    </xf>
    <xf numFmtId="0" fontId="5" fillId="0" borderId="22" xfId="57" applyFont="1" applyBorder="1">
      <alignment/>
      <protection/>
    </xf>
    <xf numFmtId="0" fontId="3" fillId="0" borderId="22" xfId="57" applyFont="1" applyBorder="1">
      <alignment/>
      <protection/>
    </xf>
    <xf numFmtId="3" fontId="7" fillId="0" borderId="34" xfId="0" applyNumberFormat="1" applyFont="1" applyBorder="1" applyAlignment="1">
      <alignment horizontal="right" vertical="center" wrapText="1"/>
    </xf>
    <xf numFmtId="0" fontId="4" fillId="0" borderId="35" xfId="57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9" fillId="0" borderId="34" xfId="57" applyFont="1" applyBorder="1" applyAlignment="1">
      <alignment horizontal="left" vertical="center" wrapText="1"/>
      <protection/>
    </xf>
    <xf numFmtId="167" fontId="5" fillId="0" borderId="28" xfId="57" applyNumberFormat="1" applyFont="1" applyFill="1" applyBorder="1">
      <alignment/>
      <protection/>
    </xf>
    <xf numFmtId="0" fontId="7" fillId="0" borderId="2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4" xfId="57" applyFont="1" applyBorder="1" applyAlignment="1">
      <alignment horizontal="left" vertical="center"/>
      <protection/>
    </xf>
    <xf numFmtId="168" fontId="7" fillId="0" borderId="24" xfId="57" applyNumberFormat="1" applyFont="1" applyBorder="1" applyAlignment="1">
      <alignment horizontal="right" vertical="center"/>
      <protection/>
    </xf>
    <xf numFmtId="168" fontId="7" fillId="0" borderId="25" xfId="57" applyNumberFormat="1" applyFont="1" applyBorder="1" applyAlignment="1">
      <alignment horizontal="right" vertical="center"/>
      <protection/>
    </xf>
    <xf numFmtId="0" fontId="9" fillId="0" borderId="29" xfId="57" applyFont="1" applyBorder="1" applyAlignment="1">
      <alignment horizontal="left" vertical="center" wrapText="1"/>
      <protection/>
    </xf>
    <xf numFmtId="0" fontId="9" fillId="0" borderId="24" xfId="57" applyFont="1" applyBorder="1" applyAlignment="1">
      <alignment horizontal="left" vertical="center" wrapText="1"/>
      <protection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4" xfId="57" applyNumberFormat="1" applyFont="1" applyBorder="1" applyAlignment="1">
      <alignment horizontal="right" vertical="center" wrapText="1"/>
      <protection/>
    </xf>
    <xf numFmtId="3" fontId="7" fillId="0" borderId="25" xfId="57" applyNumberFormat="1" applyFont="1" applyBorder="1" applyAlignment="1">
      <alignment horizontal="right" vertical="center" wrapText="1"/>
      <protection/>
    </xf>
    <xf numFmtId="0" fontId="9" fillId="0" borderId="24" xfId="0" applyFont="1" applyBorder="1" applyAlignment="1">
      <alignment horizontal="left" vertical="center" wrapText="1"/>
    </xf>
    <xf numFmtId="167" fontId="0" fillId="0" borderId="0" xfId="57" applyNumberFormat="1">
      <alignment/>
      <protection/>
    </xf>
    <xf numFmtId="167" fontId="5" fillId="0" borderId="36" xfId="57" applyNumberFormat="1" applyFont="1" applyFill="1" applyBorder="1">
      <alignment/>
      <protection/>
    </xf>
    <xf numFmtId="167" fontId="5" fillId="0" borderId="37" xfId="57" applyNumberFormat="1" applyFont="1" applyFill="1" applyBorder="1">
      <alignment/>
      <protection/>
    </xf>
    <xf numFmtId="0" fontId="5" fillId="0" borderId="38" xfId="57" applyFont="1" applyBorder="1">
      <alignment/>
      <protection/>
    </xf>
    <xf numFmtId="0" fontId="5" fillId="0" borderId="34" xfId="57" applyFont="1" applyBorder="1">
      <alignment/>
      <protection/>
    </xf>
    <xf numFmtId="0" fontId="5" fillId="0" borderId="39" xfId="57" applyFont="1" applyBorder="1">
      <alignment/>
      <protection/>
    </xf>
    <xf numFmtId="167" fontId="5" fillId="0" borderId="40" xfId="57" applyNumberFormat="1" applyFont="1" applyBorder="1">
      <alignment/>
      <protection/>
    </xf>
    <xf numFmtId="167" fontId="5" fillId="0" borderId="37" xfId="57" applyNumberFormat="1" applyFont="1" applyBorder="1">
      <alignment/>
      <protection/>
    </xf>
    <xf numFmtId="167" fontId="5" fillId="0" borderId="36" xfId="57" applyNumberFormat="1" applyFont="1" applyBorder="1">
      <alignment/>
      <protection/>
    </xf>
    <xf numFmtId="164" fontId="0" fillId="0" borderId="37" xfId="42" applyNumberFormat="1" applyFont="1" applyBorder="1" applyAlignment="1">
      <alignment/>
    </xf>
    <xf numFmtId="171" fontId="0" fillId="0" borderId="0" xfId="57" applyNumberFormat="1">
      <alignment/>
      <protection/>
    </xf>
    <xf numFmtId="9" fontId="0" fillId="0" borderId="0" xfId="60" applyAlignment="1">
      <alignment/>
    </xf>
    <xf numFmtId="0" fontId="29" fillId="0" borderId="0" xfId="57" applyFont="1">
      <alignment/>
      <protection/>
    </xf>
    <xf numFmtId="0" fontId="29" fillId="0" borderId="0" xfId="57" applyFont="1" applyBorder="1" applyAlignment="1">
      <alignment horizontal="left" vertical="center"/>
      <protection/>
    </xf>
    <xf numFmtId="168" fontId="29" fillId="0" borderId="0" xfId="57" applyNumberFormat="1" applyFont="1" applyBorder="1" applyAlignment="1">
      <alignment horizontal="right" vertical="center"/>
      <protection/>
    </xf>
    <xf numFmtId="174" fontId="0" fillId="0" borderId="0" xfId="57" applyNumberFormat="1">
      <alignment/>
      <protection/>
    </xf>
    <xf numFmtId="175" fontId="0" fillId="0" borderId="0" xfId="57" applyNumberFormat="1">
      <alignment/>
      <protection/>
    </xf>
    <xf numFmtId="9" fontId="29" fillId="0" borderId="0" xfId="60" applyFont="1" applyAlignment="1">
      <alignment/>
    </xf>
    <xf numFmtId="168" fontId="29" fillId="0" borderId="0" xfId="57" applyNumberFormat="1" applyFont="1">
      <alignment/>
      <protection/>
    </xf>
    <xf numFmtId="0" fontId="7" fillId="0" borderId="0" xfId="57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57" applyFont="1" applyAlignment="1">
      <alignment horizontal="left" wrapText="1"/>
      <protection/>
    </xf>
    <xf numFmtId="0" fontId="5" fillId="0" borderId="41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5" fillId="0" borderId="13" xfId="57" applyFont="1" applyBorder="1" applyAlignment="1">
      <alignment horizontal="left"/>
      <protection/>
    </xf>
    <xf numFmtId="0" fontId="0" fillId="0" borderId="0" xfId="0" applyAlignment="1">
      <alignment/>
    </xf>
    <xf numFmtId="0" fontId="5" fillId="0" borderId="13" xfId="57" applyFont="1" applyBorder="1" applyAlignment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ochal\Local%20Settings\Temporary%20Internet%20Files\OLKE1\LCC%20template%20revised%20August%20200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sults summary"/>
      <sheetName val="Finance cost sensitivity"/>
      <sheetName val="Status quo"/>
      <sheetName val="Alt 2"/>
      <sheetName val="Alt 3"/>
      <sheetName val="Alt 4"/>
      <sheetName val="Financial inputs"/>
      <sheetName val="Energy, chemical, labor rates"/>
    </sheetNames>
    <sheetDataSet>
      <sheetData sheetId="7">
        <row r="6">
          <cell r="B6">
            <v>0.021844660194174637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25">
      <selection activeCell="D32" sqref="D32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6.00390625" style="2" customWidth="1"/>
    <col min="4" max="4" width="13.57421875" style="2" customWidth="1"/>
    <col min="5" max="5" width="13.7109375" style="2" customWidth="1"/>
    <col min="6" max="6" width="14.140625" style="2" customWidth="1"/>
    <col min="7" max="7" width="13.140625" style="2" bestFit="1" customWidth="1"/>
    <col min="8" max="8" width="12.421875" style="2" bestFit="1" customWidth="1"/>
    <col min="9" max="9" width="12.00390625" style="2" bestFit="1" customWidth="1"/>
    <col min="10" max="10" width="17.8515625" style="2" customWidth="1"/>
    <col min="11" max="11" width="12.7109375" style="2" bestFit="1" customWidth="1"/>
    <col min="12" max="13" width="12.140625" style="2" bestFit="1" customWidth="1"/>
    <col min="14" max="16384" width="9.140625" style="2" customWidth="1"/>
  </cols>
  <sheetData>
    <row r="1" spans="1:8" ht="15.75">
      <c r="A1" s="5"/>
      <c r="B1" s="6"/>
      <c r="C1" s="7" t="s">
        <v>0</v>
      </c>
      <c r="D1" s="6"/>
      <c r="E1" s="6"/>
      <c r="F1" s="6"/>
      <c r="G1" s="1"/>
      <c r="H1" s="1"/>
    </row>
    <row r="2" spans="1:7" ht="14.25" thickBot="1">
      <c r="A2" s="8"/>
      <c r="B2" s="9"/>
      <c r="C2" s="9"/>
      <c r="D2" s="9"/>
      <c r="E2" s="9"/>
      <c r="F2" s="9"/>
      <c r="G2" s="3"/>
    </row>
    <row r="3" spans="1:9" ht="18" customHeight="1" thickTop="1">
      <c r="A3" s="105" t="s">
        <v>14</v>
      </c>
      <c r="B3" s="106"/>
      <c r="C3" s="106"/>
      <c r="D3" s="10"/>
      <c r="E3" s="10"/>
      <c r="F3" s="10"/>
      <c r="G3" s="10"/>
      <c r="H3" s="10"/>
      <c r="I3" s="11"/>
    </row>
    <row r="4" spans="1:9" ht="18" customHeight="1">
      <c r="A4" s="107" t="s">
        <v>18</v>
      </c>
      <c r="B4" s="108"/>
      <c r="C4" s="108"/>
      <c r="D4" s="12"/>
      <c r="E4" s="12"/>
      <c r="F4" s="12"/>
      <c r="G4" s="12"/>
      <c r="H4" s="12"/>
      <c r="I4" s="13"/>
    </row>
    <row r="5" spans="1:9" ht="18" customHeight="1">
      <c r="A5" s="109" t="s">
        <v>12</v>
      </c>
      <c r="B5" s="108"/>
      <c r="C5" s="16"/>
      <c r="D5" s="17"/>
      <c r="E5" s="15"/>
      <c r="F5" s="15"/>
      <c r="G5" s="15"/>
      <c r="H5" s="15"/>
      <c r="I5" s="13"/>
    </row>
    <row r="6" spans="1:9" ht="18" customHeight="1">
      <c r="A6" s="14" t="s">
        <v>17</v>
      </c>
      <c r="B6" s="15"/>
      <c r="C6" s="15"/>
      <c r="D6" s="15"/>
      <c r="E6" s="15"/>
      <c r="F6" s="15"/>
      <c r="G6" s="15"/>
      <c r="H6" s="15"/>
      <c r="I6" s="13"/>
    </row>
    <row r="7" spans="1:9" ht="18" customHeight="1" thickBot="1">
      <c r="A7" s="18" t="s">
        <v>15</v>
      </c>
      <c r="B7" s="19"/>
      <c r="C7" s="19"/>
      <c r="D7" s="19"/>
      <c r="E7" s="19"/>
      <c r="F7" s="19"/>
      <c r="G7" s="19"/>
      <c r="H7" s="19"/>
      <c r="I7" s="20"/>
    </row>
    <row r="8" spans="1:7" ht="18" customHeight="1" thickTop="1">
      <c r="A8" s="21"/>
      <c r="B8" s="21"/>
      <c r="C8" s="15"/>
      <c r="D8" s="15"/>
      <c r="E8" s="15"/>
      <c r="F8" s="15"/>
      <c r="G8" s="4"/>
    </row>
    <row r="9" spans="1:6" ht="18" customHeight="1">
      <c r="A9" s="15" t="s">
        <v>1</v>
      </c>
      <c r="B9" s="21"/>
      <c r="C9" s="21"/>
      <c r="D9" s="21"/>
      <c r="E9" s="21"/>
      <c r="F9" s="21"/>
    </row>
    <row r="10" spans="1:7" ht="18" customHeight="1" thickBot="1">
      <c r="A10" s="22" t="s">
        <v>2</v>
      </c>
      <c r="B10" s="21"/>
      <c r="C10" s="21"/>
      <c r="D10" s="21"/>
      <c r="E10" s="21"/>
      <c r="F10" s="21"/>
      <c r="G10" s="4"/>
    </row>
    <row r="11" spans="1:9" ht="27">
      <c r="A11" s="53" t="s">
        <v>3</v>
      </c>
      <c r="B11" s="54" t="s">
        <v>4</v>
      </c>
      <c r="C11" s="54" t="s">
        <v>5</v>
      </c>
      <c r="D11" s="55">
        <v>2008</v>
      </c>
      <c r="E11" s="56">
        <f>D11+1</f>
        <v>2009</v>
      </c>
      <c r="F11" s="56">
        <f>E11+1</f>
        <v>2010</v>
      </c>
      <c r="G11" s="56">
        <f>F11+1</f>
        <v>2011</v>
      </c>
      <c r="H11" s="56">
        <f>G11+1</f>
        <v>2012</v>
      </c>
      <c r="I11" s="65">
        <f>H11+1</f>
        <v>2013</v>
      </c>
    </row>
    <row r="12" spans="1:10" ht="13.5">
      <c r="A12" s="23" t="s">
        <v>13</v>
      </c>
      <c r="B12" s="24">
        <v>4640</v>
      </c>
      <c r="C12" s="25" t="s">
        <v>22</v>
      </c>
      <c r="D12" s="51">
        <v>0</v>
      </c>
      <c r="E12" s="51">
        <v>480112.0485004801</v>
      </c>
      <c r="F12" s="51">
        <v>4478399.626255836</v>
      </c>
      <c r="G12" s="51">
        <v>9399749.357128551</v>
      </c>
      <c r="H12" s="51">
        <v>9377114.83148681</v>
      </c>
      <c r="I12" s="43">
        <v>1029761.5059562409</v>
      </c>
      <c r="J12" s="83">
        <f aca="true" t="shared" si="0" ref="J12:J19">SUM(D12:I12)</f>
        <v>24765137.369327918</v>
      </c>
    </row>
    <row r="13" spans="1:10" ht="13.5">
      <c r="A13" s="23" t="s">
        <v>13</v>
      </c>
      <c r="B13" s="24">
        <v>4642</v>
      </c>
      <c r="C13" s="25" t="s">
        <v>22</v>
      </c>
      <c r="D13" s="51">
        <v>0</v>
      </c>
      <c r="E13" s="51">
        <v>351697.5</v>
      </c>
      <c r="F13" s="51">
        <v>1045618.2</v>
      </c>
      <c r="G13" s="51">
        <v>744916.8374999999</v>
      </c>
      <c r="H13" s="51">
        <v>0</v>
      </c>
      <c r="I13" s="71">
        <v>0</v>
      </c>
      <c r="J13" s="83">
        <f t="shared" si="0"/>
        <v>2142232.5374999996</v>
      </c>
    </row>
    <row r="14" spans="1:10" ht="13.5">
      <c r="A14" s="23" t="s">
        <v>13</v>
      </c>
      <c r="B14" s="24">
        <v>4642</v>
      </c>
      <c r="C14" s="25" t="s">
        <v>22</v>
      </c>
      <c r="D14" s="51">
        <v>0</v>
      </c>
      <c r="E14" s="51">
        <v>149531.25</v>
      </c>
      <c r="F14" s="51">
        <v>1218743.5705729164</v>
      </c>
      <c r="G14" s="51">
        <v>1422018.2624999997</v>
      </c>
      <c r="H14" s="51">
        <v>0</v>
      </c>
      <c r="I14" s="71">
        <v>0</v>
      </c>
      <c r="J14" s="83">
        <f t="shared" si="0"/>
        <v>2790293.083072916</v>
      </c>
    </row>
    <row r="15" spans="1:10" ht="13.5">
      <c r="A15" s="23" t="s">
        <v>13</v>
      </c>
      <c r="B15" s="24">
        <v>4640</v>
      </c>
      <c r="C15" s="25" t="s">
        <v>23</v>
      </c>
      <c r="D15" s="84"/>
      <c r="E15" s="84">
        <v>243600</v>
      </c>
      <c r="F15" s="84">
        <v>764600</v>
      </c>
      <c r="G15" s="84">
        <v>532100</v>
      </c>
      <c r="H15" s="84">
        <v>111100</v>
      </c>
      <c r="I15" s="85">
        <v>73600</v>
      </c>
      <c r="J15" s="83">
        <f t="shared" si="0"/>
        <v>1725000</v>
      </c>
    </row>
    <row r="16" spans="1:10" ht="27">
      <c r="A16" s="23" t="s">
        <v>13</v>
      </c>
      <c r="B16" s="24">
        <v>4640</v>
      </c>
      <c r="C16" s="25" t="s">
        <v>24</v>
      </c>
      <c r="D16" s="84"/>
      <c r="E16" s="84"/>
      <c r="F16" s="84">
        <v>150000</v>
      </c>
      <c r="G16" s="84">
        <v>50000</v>
      </c>
      <c r="H16" s="84"/>
      <c r="I16" s="85"/>
      <c r="J16" s="83">
        <f t="shared" si="0"/>
        <v>200000</v>
      </c>
    </row>
    <row r="17" spans="1:10" ht="27">
      <c r="A17" s="23" t="s">
        <v>13</v>
      </c>
      <c r="B17" s="24">
        <v>4640</v>
      </c>
      <c r="C17" s="25" t="s">
        <v>25</v>
      </c>
      <c r="D17" s="84"/>
      <c r="E17" s="84">
        <v>25000</v>
      </c>
      <c r="F17" s="84">
        <v>70000</v>
      </c>
      <c r="G17" s="84">
        <v>40000</v>
      </c>
      <c r="H17" s="84">
        <v>15000</v>
      </c>
      <c r="I17" s="85"/>
      <c r="J17" s="83">
        <f t="shared" si="0"/>
        <v>150000</v>
      </c>
    </row>
    <row r="18" spans="1:10" ht="27">
      <c r="A18" s="23" t="s">
        <v>13</v>
      </c>
      <c r="B18" s="24">
        <v>3641</v>
      </c>
      <c r="C18" s="25" t="s">
        <v>26</v>
      </c>
      <c r="D18" s="84">
        <v>347000</v>
      </c>
      <c r="E18" s="84">
        <v>203000</v>
      </c>
      <c r="F18" s="84">
        <v>0</v>
      </c>
      <c r="G18" s="84">
        <v>0</v>
      </c>
      <c r="H18" s="84">
        <v>0</v>
      </c>
      <c r="I18" s="85">
        <v>0</v>
      </c>
      <c r="J18" s="83">
        <f t="shared" si="0"/>
        <v>550000</v>
      </c>
    </row>
    <row r="19" spans="1:10" ht="18" customHeight="1" thickBot="1">
      <c r="A19" s="26" t="s">
        <v>9</v>
      </c>
      <c r="B19" s="27"/>
      <c r="C19" s="27"/>
      <c r="D19" s="49">
        <f aca="true" t="shared" si="1" ref="D19:I19">SUM(D12:D18)</f>
        <v>347000</v>
      </c>
      <c r="E19" s="49">
        <f t="shared" si="1"/>
        <v>1452940.7985004801</v>
      </c>
      <c r="F19" s="49">
        <f t="shared" si="1"/>
        <v>7727361.396828753</v>
      </c>
      <c r="G19" s="49">
        <f t="shared" si="1"/>
        <v>12188784.45712855</v>
      </c>
      <c r="H19" s="49">
        <f t="shared" si="1"/>
        <v>9503214.83148681</v>
      </c>
      <c r="I19" s="58">
        <f t="shared" si="1"/>
        <v>1103361.505956241</v>
      </c>
      <c r="J19" s="83">
        <f t="shared" si="0"/>
        <v>32322662.989900835</v>
      </c>
    </row>
    <row r="20" spans="1:6" ht="18" customHeight="1">
      <c r="A20" s="21"/>
      <c r="B20" s="21"/>
      <c r="C20" s="21"/>
      <c r="D20" s="28"/>
      <c r="E20" s="28"/>
      <c r="F20" s="28"/>
    </row>
    <row r="21" spans="1:6" ht="18" customHeight="1" thickBot="1">
      <c r="A21" s="29" t="s">
        <v>6</v>
      </c>
      <c r="B21" s="15"/>
      <c r="C21" s="21"/>
      <c r="D21" s="21"/>
      <c r="E21" s="21"/>
      <c r="F21" s="21"/>
    </row>
    <row r="22" spans="1:9" ht="27">
      <c r="A22" s="53" t="s">
        <v>3</v>
      </c>
      <c r="B22" s="54" t="s">
        <v>4</v>
      </c>
      <c r="C22" s="54" t="s">
        <v>7</v>
      </c>
      <c r="D22" s="55">
        <f>D11</f>
        <v>2008</v>
      </c>
      <c r="E22" s="56">
        <f>D22+1</f>
        <v>2009</v>
      </c>
      <c r="F22" s="56">
        <f>E22+1</f>
        <v>2010</v>
      </c>
      <c r="G22" s="56">
        <f>F22+1</f>
        <v>2011</v>
      </c>
      <c r="H22" s="56">
        <f>G22+1</f>
        <v>2012</v>
      </c>
      <c r="I22" s="65">
        <f>H22+1</f>
        <v>2013</v>
      </c>
    </row>
    <row r="23" spans="1:10" ht="13.5">
      <c r="A23" s="23" t="s">
        <v>13</v>
      </c>
      <c r="B23" s="24">
        <v>4640</v>
      </c>
      <c r="C23" s="30" t="s">
        <v>27</v>
      </c>
      <c r="D23" s="44">
        <v>0</v>
      </c>
      <c r="E23" s="44">
        <v>480112.0485004801</v>
      </c>
      <c r="F23" s="51">
        <v>4478399.626255836</v>
      </c>
      <c r="G23" s="51">
        <v>9399749.357128551</v>
      </c>
      <c r="H23" s="51">
        <v>9377114.83148681</v>
      </c>
      <c r="I23" s="43">
        <v>1029761.5059562409</v>
      </c>
      <c r="J23" s="83">
        <f>SUM(D23:I23)</f>
        <v>24765137.369327918</v>
      </c>
    </row>
    <row r="24" spans="1:10" ht="18" customHeight="1">
      <c r="A24" s="31" t="s">
        <v>13</v>
      </c>
      <c r="B24" s="32">
        <v>3641</v>
      </c>
      <c r="C24" s="33" t="s">
        <v>27</v>
      </c>
      <c r="D24" s="44">
        <v>0</v>
      </c>
      <c r="E24" s="51">
        <v>14355000</v>
      </c>
      <c r="F24" s="51">
        <v>14857425</v>
      </c>
      <c r="G24" s="51">
        <v>-29212425</v>
      </c>
      <c r="H24" s="51"/>
      <c r="I24" s="43"/>
      <c r="J24" s="83">
        <f>SUM(D24:I24)</f>
        <v>0</v>
      </c>
    </row>
    <row r="25" spans="1:10" ht="18" customHeight="1">
      <c r="A25" s="31" t="s">
        <v>13</v>
      </c>
      <c r="B25" s="32">
        <v>4640</v>
      </c>
      <c r="C25" s="33" t="s">
        <v>29</v>
      </c>
      <c r="D25" s="91"/>
      <c r="E25" s="84">
        <v>268600</v>
      </c>
      <c r="F25" s="84">
        <v>984600</v>
      </c>
      <c r="G25" s="84">
        <v>622100</v>
      </c>
      <c r="H25" s="84">
        <v>126100</v>
      </c>
      <c r="I25" s="92">
        <v>73600</v>
      </c>
      <c r="J25" s="83">
        <f>SUM(D25:I25)</f>
        <v>2075000</v>
      </c>
    </row>
    <row r="26" spans="1:10" ht="24.75" customHeight="1">
      <c r="A26" s="31" t="s">
        <v>13</v>
      </c>
      <c r="B26" s="32">
        <v>3641</v>
      </c>
      <c r="C26" s="30" t="s">
        <v>28</v>
      </c>
      <c r="D26" s="84">
        <v>347000</v>
      </c>
      <c r="E26" s="84">
        <v>203000</v>
      </c>
      <c r="F26" s="84">
        <v>0</v>
      </c>
      <c r="G26" s="84">
        <v>0</v>
      </c>
      <c r="H26" s="84">
        <v>0</v>
      </c>
      <c r="I26" s="85">
        <v>0</v>
      </c>
      <c r="J26" s="83">
        <f>SUM(D26:I26)</f>
        <v>550000</v>
      </c>
    </row>
    <row r="27" spans="1:10" ht="18" customHeight="1" thickBot="1">
      <c r="A27" s="26" t="s">
        <v>9</v>
      </c>
      <c r="B27" s="27"/>
      <c r="C27" s="27"/>
      <c r="D27" s="57">
        <f aca="true" t="shared" si="2" ref="D27:I27">SUM(D23:D26)</f>
        <v>347000</v>
      </c>
      <c r="E27" s="57">
        <f t="shared" si="2"/>
        <v>15306712.04850048</v>
      </c>
      <c r="F27" s="49">
        <f t="shared" si="2"/>
        <v>20320424.626255836</v>
      </c>
      <c r="G27" s="49">
        <f t="shared" si="2"/>
        <v>-19190575.642871447</v>
      </c>
      <c r="H27" s="49">
        <f t="shared" si="2"/>
        <v>9503214.83148681</v>
      </c>
      <c r="I27" s="58">
        <f t="shared" si="2"/>
        <v>1103361.505956241</v>
      </c>
      <c r="J27" s="83">
        <f>SUM(D27:I27)</f>
        <v>27390137.36932792</v>
      </c>
    </row>
    <row r="28" spans="1:6" ht="18" customHeight="1">
      <c r="A28" s="21"/>
      <c r="B28" s="21"/>
      <c r="C28" s="21"/>
      <c r="D28" s="28"/>
      <c r="E28" s="28"/>
      <c r="F28" s="28"/>
    </row>
    <row r="29" spans="1:6" ht="18" customHeight="1" thickBot="1">
      <c r="A29" s="29" t="s">
        <v>11</v>
      </c>
      <c r="B29" s="15"/>
      <c r="C29" s="15"/>
      <c r="D29" s="21"/>
      <c r="E29" s="21"/>
      <c r="F29" s="21"/>
    </row>
    <row r="30" spans="1:9" ht="18" customHeight="1">
      <c r="A30" s="34"/>
      <c r="B30" s="35"/>
      <c r="C30" s="36"/>
      <c r="D30" s="55">
        <f>D22</f>
        <v>2008</v>
      </c>
      <c r="E30" s="56">
        <f>D30+1</f>
        <v>2009</v>
      </c>
      <c r="F30" s="56">
        <f>E30+1</f>
        <v>2010</v>
      </c>
      <c r="G30" s="56">
        <f>F30+1</f>
        <v>2011</v>
      </c>
      <c r="H30" s="56">
        <f>G30+1</f>
        <v>2012</v>
      </c>
      <c r="I30" s="65">
        <f>H30+1</f>
        <v>2013</v>
      </c>
    </row>
    <row r="31" spans="1:10" ht="18" customHeight="1">
      <c r="A31" s="31" t="s">
        <v>30</v>
      </c>
      <c r="B31" s="37"/>
      <c r="C31" s="38"/>
      <c r="D31" s="44">
        <v>0</v>
      </c>
      <c r="E31" s="44">
        <v>360084.03637536004</v>
      </c>
      <c r="F31" s="44">
        <v>3358799.7196918773</v>
      </c>
      <c r="G31" s="44">
        <v>7049812.017846414</v>
      </c>
      <c r="H31" s="44">
        <v>7032836.1236151075</v>
      </c>
      <c r="I31" s="47">
        <v>772321.1294671807</v>
      </c>
      <c r="J31" s="83">
        <f>SUM(D31:I31)</f>
        <v>18573853.026995942</v>
      </c>
    </row>
    <row r="32" spans="1:10" ht="18" customHeight="1">
      <c r="A32" s="31" t="s">
        <v>31</v>
      </c>
      <c r="B32" s="39"/>
      <c r="C32" s="40"/>
      <c r="D32" s="45">
        <v>0</v>
      </c>
      <c r="E32" s="46">
        <v>120028.01212512003</v>
      </c>
      <c r="F32" s="46">
        <v>1119599.906563959</v>
      </c>
      <c r="G32" s="46">
        <v>2349937.3392821373</v>
      </c>
      <c r="H32" s="46">
        <v>2344278.7078717025</v>
      </c>
      <c r="I32" s="47">
        <v>257440.37648906023</v>
      </c>
      <c r="J32" s="83">
        <f>SUM(D32:I32)</f>
        <v>6191284.342331979</v>
      </c>
    </row>
    <row r="33" spans="1:9" ht="18" customHeight="1">
      <c r="A33" s="31" t="s">
        <v>8</v>
      </c>
      <c r="B33" s="39"/>
      <c r="C33" s="40"/>
      <c r="D33" s="44"/>
      <c r="E33" s="44"/>
      <c r="F33" s="44"/>
      <c r="G33" s="44"/>
      <c r="H33" s="44"/>
      <c r="I33" s="47"/>
    </row>
    <row r="34" spans="1:10" ht="18" customHeight="1">
      <c r="A34" s="31" t="s">
        <v>32</v>
      </c>
      <c r="B34" s="39"/>
      <c r="C34" s="40"/>
      <c r="D34" s="48">
        <v>0</v>
      </c>
      <c r="E34" s="48">
        <v>14355000</v>
      </c>
      <c r="F34" s="48">
        <v>14857425</v>
      </c>
      <c r="G34" s="48">
        <v>-29212425</v>
      </c>
      <c r="H34" s="48">
        <v>0</v>
      </c>
      <c r="I34" s="47">
        <v>0</v>
      </c>
      <c r="J34" s="83">
        <f aca="true" t="shared" si="3" ref="J34:J40">SUM(D34:I34)</f>
        <v>0</v>
      </c>
    </row>
    <row r="35" spans="1:10" ht="18" customHeight="1">
      <c r="A35" s="86" t="s">
        <v>33</v>
      </c>
      <c r="B35" s="87"/>
      <c r="C35" s="88"/>
      <c r="D35" s="89"/>
      <c r="E35" s="89">
        <v>67500</v>
      </c>
      <c r="F35" s="89">
        <v>27000</v>
      </c>
      <c r="G35" s="89">
        <v>4000</v>
      </c>
      <c r="H35" s="89">
        <v>4000</v>
      </c>
      <c r="I35" s="90"/>
      <c r="J35" s="83">
        <f t="shared" si="3"/>
        <v>102500</v>
      </c>
    </row>
    <row r="36" spans="1:10" ht="18" customHeight="1">
      <c r="A36" s="86" t="s">
        <v>34</v>
      </c>
      <c r="B36" s="87"/>
      <c r="C36" s="88"/>
      <c r="D36" s="89"/>
      <c r="E36" s="89">
        <v>15000</v>
      </c>
      <c r="F36" s="89">
        <v>255400</v>
      </c>
      <c r="G36" s="89">
        <v>223150</v>
      </c>
      <c r="H36" s="89">
        <v>41750</v>
      </c>
      <c r="I36" s="90"/>
      <c r="J36" s="83">
        <f t="shared" si="3"/>
        <v>535300</v>
      </c>
    </row>
    <row r="37" spans="1:10" ht="18" customHeight="1">
      <c r="A37" s="86" t="s">
        <v>35</v>
      </c>
      <c r="B37" s="87"/>
      <c r="C37" s="88"/>
      <c r="D37" s="89"/>
      <c r="E37" s="89">
        <v>186100</v>
      </c>
      <c r="F37" s="89">
        <v>702200</v>
      </c>
      <c r="G37" s="89">
        <v>394950</v>
      </c>
      <c r="H37" s="89">
        <v>80350</v>
      </c>
      <c r="I37" s="90">
        <v>73600</v>
      </c>
      <c r="J37" s="83">
        <f t="shared" si="3"/>
        <v>1437200</v>
      </c>
    </row>
    <row r="38" spans="1:10" ht="18" customHeight="1">
      <c r="A38" s="86" t="s">
        <v>36</v>
      </c>
      <c r="B38" s="87"/>
      <c r="C38" s="88"/>
      <c r="D38" s="89">
        <v>167000</v>
      </c>
      <c r="E38" s="89">
        <v>117000</v>
      </c>
      <c r="F38" s="89">
        <v>0</v>
      </c>
      <c r="G38" s="89">
        <v>0</v>
      </c>
      <c r="H38" s="89">
        <v>0</v>
      </c>
      <c r="I38" s="90">
        <v>0</v>
      </c>
      <c r="J38" s="83">
        <f t="shared" si="3"/>
        <v>284000</v>
      </c>
    </row>
    <row r="39" spans="1:10" ht="18" customHeight="1">
      <c r="A39" s="86" t="s">
        <v>37</v>
      </c>
      <c r="B39" s="87"/>
      <c r="C39" s="88"/>
      <c r="D39" s="89">
        <v>180000</v>
      </c>
      <c r="E39" s="89">
        <v>86000</v>
      </c>
      <c r="F39" s="89">
        <v>0</v>
      </c>
      <c r="G39" s="89">
        <v>0</v>
      </c>
      <c r="H39" s="89">
        <v>0</v>
      </c>
      <c r="I39" s="90">
        <v>0</v>
      </c>
      <c r="J39" s="83">
        <f t="shared" si="3"/>
        <v>266000</v>
      </c>
    </row>
    <row r="40" spans="1:10" ht="18" customHeight="1" thickBot="1">
      <c r="A40" s="26" t="s">
        <v>9</v>
      </c>
      <c r="B40" s="41"/>
      <c r="C40" s="42"/>
      <c r="D40" s="49">
        <f aca="true" t="shared" si="4" ref="D40:I40">SUM(D31:D39)</f>
        <v>347000</v>
      </c>
      <c r="E40" s="49">
        <f t="shared" si="4"/>
        <v>15306712.04850048</v>
      </c>
      <c r="F40" s="49">
        <f t="shared" si="4"/>
        <v>20320424.626255836</v>
      </c>
      <c r="G40" s="49">
        <f t="shared" si="4"/>
        <v>-19190575.642871447</v>
      </c>
      <c r="H40" s="49">
        <f t="shared" si="4"/>
        <v>9503214.83148681</v>
      </c>
      <c r="I40" s="50">
        <f t="shared" si="4"/>
        <v>1103361.505956241</v>
      </c>
      <c r="J40" s="83">
        <f t="shared" si="3"/>
        <v>27390137.36932792</v>
      </c>
    </row>
    <row r="41" spans="1:9" ht="18" customHeight="1">
      <c r="A41" s="63" t="s">
        <v>10</v>
      </c>
      <c r="B41" s="62"/>
      <c r="C41" s="62"/>
      <c r="D41" s="59">
        <f>D30</f>
        <v>2008</v>
      </c>
      <c r="E41" s="59">
        <f>D41+1</f>
        <v>2009</v>
      </c>
      <c r="F41" s="59">
        <f>E41+1</f>
        <v>2010</v>
      </c>
      <c r="G41" s="59">
        <f>F41+1</f>
        <v>2011</v>
      </c>
      <c r="H41" s="59">
        <f>G41+1</f>
        <v>2012</v>
      </c>
      <c r="I41" s="59">
        <f>H41+1</f>
        <v>2013</v>
      </c>
    </row>
    <row r="42" spans="2:9" ht="12.75">
      <c r="B42" s="70"/>
      <c r="C42" s="52"/>
      <c r="D42" s="66"/>
      <c r="E42" s="66"/>
      <c r="F42" s="66"/>
      <c r="G42" s="64"/>
      <c r="H42" s="64"/>
      <c r="I42" s="64"/>
    </row>
    <row r="43" spans="1:9" ht="18">
      <c r="A43" s="77" t="s">
        <v>21</v>
      </c>
      <c r="B43" s="78"/>
      <c r="C43" s="74" t="s">
        <v>16</v>
      </c>
      <c r="D43" s="79">
        <v>0</v>
      </c>
      <c r="E43" s="79">
        <f>1768.608+2010</f>
        <v>3778.608</v>
      </c>
      <c r="F43" s="79">
        <f>25626.8530795235+8005</f>
        <v>33631.8530795235</v>
      </c>
      <c r="G43" s="80">
        <f>58770.0624606176+9433</f>
        <v>68203.0624606176</v>
      </c>
      <c r="H43" s="80">
        <f>57259+8479</f>
        <v>65738</v>
      </c>
      <c r="I43" s="81">
        <f>4974.98946666667+2000</f>
        <v>6974.98946666667</v>
      </c>
    </row>
    <row r="44" spans="1:17" ht="16.5" customHeight="1">
      <c r="A44" s="95"/>
      <c r="B44" s="68"/>
      <c r="C44" s="96"/>
      <c r="D44" s="97"/>
      <c r="E44" s="97"/>
      <c r="F44" s="97"/>
      <c r="G44" s="97"/>
      <c r="H44" s="97"/>
      <c r="I44" s="97"/>
      <c r="J44" s="101"/>
      <c r="K44" s="101"/>
      <c r="L44" s="100"/>
      <c r="M44" s="94"/>
      <c r="N44" s="94"/>
      <c r="O44" s="94"/>
      <c r="P44" s="94"/>
      <c r="Q44" s="94"/>
    </row>
    <row r="45" spans="1:11" ht="99">
      <c r="A45" s="77" t="s">
        <v>20</v>
      </c>
      <c r="B45" s="82"/>
      <c r="C45" s="74" t="str">
        <f>C43</f>
        <v>Hybrid Artic</v>
      </c>
      <c r="D45" s="75">
        <v>0</v>
      </c>
      <c r="E45" s="75">
        <v>127.06056000000001</v>
      </c>
      <c r="F45" s="75">
        <v>133.15946688000002</v>
      </c>
      <c r="G45" s="75">
        <v>137.8200482208</v>
      </c>
      <c r="H45" s="75">
        <v>142.64374990852795</v>
      </c>
      <c r="I45" s="76">
        <v>147.63628115532646</v>
      </c>
      <c r="K45" s="99"/>
    </row>
    <row r="46" spans="1:13" ht="12.75">
      <c r="A46" s="69"/>
      <c r="B46" s="69"/>
      <c r="C46" s="60"/>
      <c r="D46" s="60"/>
      <c r="E46" s="60"/>
      <c r="F46" s="60"/>
      <c r="G46" s="60"/>
      <c r="H46" s="61"/>
      <c r="I46" s="61"/>
      <c r="L46" s="98"/>
      <c r="M46" s="93"/>
    </row>
    <row r="47" spans="1:9" ht="33.75">
      <c r="A47" s="72" t="s">
        <v>19</v>
      </c>
      <c r="B47" s="73"/>
      <c r="C47" s="74" t="str">
        <f>C45</f>
        <v>Hybrid Artic</v>
      </c>
      <c r="D47" s="75">
        <f aca="true" t="shared" si="5" ref="D47:I47">0.75*D45</f>
        <v>0</v>
      </c>
      <c r="E47" s="75">
        <f t="shared" si="5"/>
        <v>95.29542000000001</v>
      </c>
      <c r="F47" s="75">
        <f t="shared" si="5"/>
        <v>99.86960016000002</v>
      </c>
      <c r="G47" s="75">
        <f t="shared" si="5"/>
        <v>103.3650361656</v>
      </c>
      <c r="H47" s="75">
        <f t="shared" si="5"/>
        <v>106.98281243139596</v>
      </c>
      <c r="I47" s="76">
        <f t="shared" si="5"/>
        <v>110.72721086649484</v>
      </c>
    </row>
    <row r="48" spans="1:9" ht="24" customHeight="1">
      <c r="A48" s="110" t="s">
        <v>40</v>
      </c>
      <c r="B48" s="111"/>
      <c r="C48" s="111"/>
      <c r="D48" s="111"/>
      <c r="E48" s="111"/>
      <c r="F48" s="111"/>
      <c r="G48" s="111"/>
      <c r="H48" s="111"/>
      <c r="I48" s="1"/>
    </row>
    <row r="49" spans="1:9" ht="12.75">
      <c r="A49" s="102" t="s">
        <v>39</v>
      </c>
      <c r="B49" s="103"/>
      <c r="C49" s="103"/>
      <c r="D49" s="103"/>
      <c r="E49" s="103"/>
      <c r="F49" s="103"/>
      <c r="G49" s="103"/>
      <c r="H49" s="103"/>
      <c r="I49" s="67"/>
    </row>
    <row r="50" spans="1:9" ht="12.75">
      <c r="A50" s="104" t="s">
        <v>38</v>
      </c>
      <c r="B50" s="103"/>
      <c r="C50" s="103"/>
      <c r="D50" s="103"/>
      <c r="E50" s="103"/>
      <c r="F50" s="103"/>
      <c r="G50" s="103"/>
      <c r="H50" s="103"/>
      <c r="I50" s="1"/>
    </row>
    <row r="51" spans="1:9" ht="12.75">
      <c r="A51" s="104"/>
      <c r="B51" s="103"/>
      <c r="C51" s="103"/>
      <c r="D51" s="103"/>
      <c r="E51" s="103"/>
      <c r="F51" s="103"/>
      <c r="G51" s="103"/>
      <c r="H51" s="103"/>
      <c r="I51" s="67"/>
    </row>
  </sheetData>
  <sheetProtection/>
  <mergeCells count="7">
    <mergeCell ref="A49:H49"/>
    <mergeCell ref="A50:H50"/>
    <mergeCell ref="A51:H51"/>
    <mergeCell ref="A3:C3"/>
    <mergeCell ref="A4:C4"/>
    <mergeCell ref="A5:B5"/>
    <mergeCell ref="A48:H48"/>
  </mergeCells>
  <printOptions horizontalCentered="1"/>
  <pageMargins left="0.5" right="0.5" top="0.42" bottom="0.52" header="0.17" footer="0.24"/>
  <pageSetup fitToHeight="1" fitToWidth="1" horizontalDpi="600" verticalDpi="600" orientation="portrait" scale="6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Blossey</cp:lastModifiedBy>
  <cp:lastPrinted>2008-09-03T00:59:02Z</cp:lastPrinted>
  <dcterms:created xsi:type="dcterms:W3CDTF">2002-04-29T21:15:32Z</dcterms:created>
  <dcterms:modified xsi:type="dcterms:W3CDTF">2008-09-04T17:24:08Z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