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fiscal note ORCA" sheetId="1" r:id="rId1"/>
  </sheets>
  <externalReferences>
    <externalReference r:id="rId4"/>
  </externalReference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FIVE">#REF!</definedName>
    <definedName name="FOUR">#REF!</definedName>
    <definedName name="ONE">#REF!</definedName>
    <definedName name="_xlnm.Print_Area" localSheetId="0">'fiscal note ORCA'!$A$1:$G$37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SUM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<sst xmlns="http://schemas.openxmlformats.org/spreadsheetml/2006/main" count="36" uniqueCount="27">
  <si>
    <t>FISCAL NOTE</t>
  </si>
  <si>
    <t>Ordinance/Motion No.:  2008-XXXX</t>
  </si>
  <si>
    <t>Affected Agencies:  Transit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</si>
  <si>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</si>
  <si>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</si>
  <si>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</si>
  <si>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</si>
  <si>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</si>
  <si>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</si>
  <si>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</si>
  <si>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</si>
  <si>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</si>
  <si>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</si>
  <si>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</si>
  <si>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</si>
  <si>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</si>
  <si>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</si>
  <si>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</si>
  <si>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Note Prepared By:  Duncan Mitchell</t>
  </si>
  <si>
    <t>Note Reviewed By: Jill Krecklow</t>
  </si>
  <si>
    <t>2012-2018</t>
  </si>
  <si>
    <t>ORCA Card Fees</t>
  </si>
  <si>
    <t>ORCA Regional Partners</t>
  </si>
  <si>
    <t>Title:  ORCA Interlocal Agreement</t>
  </si>
  <si>
    <t>ORCA Regional Services</t>
  </si>
  <si>
    <t>ORCA Transaction Fees, Vendor Charges &amp; Services</t>
  </si>
  <si>
    <t xml:space="preserve">  1)  Based on Exhibit D-3, ORCA 10-Year Plan dated 1/23/2009.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</si>
</sst>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&quot;$&quot;#,##0"/>
    <numFmt numFmtId="167" formatCode="_(* #,##0.000_);_(* \(#,##0.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6" fillId="0" borderId="1" xfId="21" applyFont="1" applyBorder="1" applyAlignment="1">
      <alignment horizontal="centerContinuous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3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5" xfId="21" applyFont="1" applyBorder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8" xfId="21" applyFont="1" applyBorder="1" applyAlignment="1">
      <alignment horizontal="center" wrapText="1"/>
      <protection/>
    </xf>
    <xf numFmtId="0" fontId="9" fillId="0" borderId="8" xfId="21" applyFont="1" applyBorder="1" applyAlignment="1">
      <alignment horizontal="center"/>
      <protection/>
    </xf>
    <xf numFmtId="165" fontId="6" fillId="0" borderId="9" xfId="21" applyNumberFormat="1" applyFont="1" applyBorder="1">
      <alignment/>
      <protection/>
    </xf>
    <xf numFmtId="0" fontId="6" fillId="0" borderId="9" xfId="21" applyFont="1" applyBorder="1" applyAlignment="1">
      <alignment horizontal="center" wrapText="1"/>
      <protection/>
    </xf>
    <xf numFmtId="0" fontId="6" fillId="0" borderId="10" xfId="21" applyFont="1" applyBorder="1">
      <alignment/>
      <protection/>
    </xf>
    <xf numFmtId="166" fontId="9" fillId="0" borderId="10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164" fontId="0" fillId="0" borderId="9" xfId="15" applyNumberFormat="1" applyBorder="1" applyAlignment="1">
      <alignment/>
    </xf>
    <xf numFmtId="0" fontId="0" fillId="0" borderId="0" xfId="21" applyFont="1">
      <alignment/>
      <protection/>
    </xf>
    <xf numFmtId="166" fontId="6" fillId="0" borderId="9" xfId="21" applyNumberFormat="1" applyFont="1" applyFill="1" applyBorder="1">
      <alignment/>
      <protection/>
    </xf>
    <xf numFmtId="0" fontId="6" fillId="0" borderId="9" xfId="21" applyFont="1" applyBorder="1">
      <alignment/>
      <protection/>
    </xf>
    <xf numFmtId="166" fontId="9" fillId="0" borderId="9" xfId="21" applyNumberFormat="1" applyFont="1" applyBorder="1">
      <alignment/>
      <protection/>
    </xf>
    <xf numFmtId="166" fontId="9" fillId="0" borderId="9" xfId="17" applyNumberFormat="1" applyFont="1" applyBorder="1" applyAlignment="1">
      <alignment horizontal="right"/>
    </xf>
    <xf numFmtId="0" fontId="9" fillId="0" borderId="11" xfId="21" applyFont="1" applyBorder="1" applyAlignment="1">
      <alignment/>
      <protection/>
    </xf>
    <xf numFmtId="0" fontId="6" fillId="0" borderId="12" xfId="21" applyFont="1" applyBorder="1" applyAlignment="1">
      <alignment wrapText="1"/>
      <protection/>
    </xf>
    <xf numFmtId="0" fontId="0" fillId="0" borderId="13" xfId="0" applyBorder="1" applyAlignment="1">
      <alignment/>
    </xf>
    <xf numFmtId="0" fontId="6" fillId="0" borderId="14" xfId="21" applyFont="1" applyBorder="1">
      <alignment/>
      <protection/>
    </xf>
    <xf numFmtId="166" fontId="9" fillId="0" borderId="10" xfId="17" applyNumberFormat="1" applyFont="1" applyBorder="1" applyAlignment="1">
      <alignment horizontal="right"/>
    </xf>
    <xf numFmtId="0" fontId="9" fillId="0" borderId="15" xfId="0" applyFont="1" applyBorder="1" applyAlignment="1" quotePrefix="1">
      <alignment horizontal="center"/>
    </xf>
    <xf numFmtId="166" fontId="9" fillId="0" borderId="16" xfId="0" applyNumberFormat="1" applyFont="1" applyBorder="1" applyAlignment="1">
      <alignment/>
    </xf>
    <xf numFmtId="0" fontId="6" fillId="0" borderId="12" xfId="21" applyFont="1" applyBorder="1">
      <alignment/>
      <protection/>
    </xf>
    <xf numFmtId="166" fontId="9" fillId="0" borderId="13" xfId="0" applyNumberFormat="1" applyFont="1" applyBorder="1" applyAlignment="1">
      <alignment/>
    </xf>
    <xf numFmtId="0" fontId="9" fillId="0" borderId="14" xfId="21" applyFont="1" applyBorder="1" applyAlignment="1">
      <alignment/>
      <protection/>
    </xf>
    <xf numFmtId="0" fontId="9" fillId="0" borderId="10" xfId="21" applyFont="1" applyBorder="1" applyAlignment="1">
      <alignment horizontal="center" wrapText="1"/>
      <protection/>
    </xf>
    <xf numFmtId="166" fontId="6" fillId="0" borderId="13" xfId="0" applyNumberFormat="1" applyFont="1" applyBorder="1" applyAlignment="1">
      <alignment/>
    </xf>
    <xf numFmtId="0" fontId="8" fillId="0" borderId="0" xfId="21" applyFont="1" applyAlignment="1">
      <alignment horizontal="left" wrapText="1"/>
      <protection/>
    </xf>
    <xf numFmtId="0" fontId="6" fillId="0" borderId="4" xfId="21" applyFont="1" applyBorder="1" applyAlignment="1">
      <alignment/>
      <protection/>
    </xf>
    <xf numFmtId="0" fontId="0" fillId="0" borderId="0" xfId="0" applyAlignment="1">
      <alignment/>
    </xf>
    <xf numFmtId="0" fontId="6" fillId="0" borderId="17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6" fillId="0" borderId="4" xfId="21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CA%2010%20yr%20Budget%20-%20012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erating Budget"/>
      <sheetName val="Capital Budget"/>
      <sheetName val="ST Staffing"/>
      <sheetName val="ST Call routing"/>
      <sheetName val="ST other"/>
      <sheetName val="Bank fees"/>
      <sheetName val="KCM Staffing"/>
      <sheetName val="KCM ORCA ADMIN"/>
      <sheetName val="ERG Fees10yr"/>
      <sheetName val="ERG Fees1yr"/>
      <sheetName val="ERG Fees maintenance"/>
      <sheetName val="Cost % and ridership"/>
      <sheetName val="commission and card"/>
    </sheetNames>
    <sheetDataSet>
      <sheetData sheetId="1">
        <row r="180">
          <cell r="C180">
            <v>628273.6340138048</v>
          </cell>
          <cell r="D180">
            <v>441802.95396540454</v>
          </cell>
          <cell r="E180">
            <v>463893.10166367475</v>
          </cell>
          <cell r="F180">
            <v>487087.7567468585</v>
          </cell>
          <cell r="G180">
            <v>511442.14458420145</v>
          </cell>
          <cell r="H180">
            <v>537014.2518134116</v>
          </cell>
          <cell r="I180">
            <v>563864.9644040822</v>
          </cell>
          <cell r="J180">
            <v>592058.2126242863</v>
          </cell>
          <cell r="K180">
            <v>621661.1232555007</v>
          </cell>
          <cell r="L180">
            <v>652744.1794182757</v>
          </cell>
        </row>
        <row r="181">
          <cell r="C181">
            <v>1351171.0470000003</v>
          </cell>
          <cell r="D181">
            <v>770104.6095570191</v>
          </cell>
          <cell r="E181">
            <v>691880.2375366061</v>
          </cell>
          <cell r="F181">
            <v>702384.2284524314</v>
          </cell>
          <cell r="G181">
            <v>2536371.8156290175</v>
          </cell>
          <cell r="H181">
            <v>1130131.0708080782</v>
          </cell>
          <cell r="I181">
            <v>1067954.006073082</v>
          </cell>
          <cell r="J181">
            <v>1095337.2790799846</v>
          </cell>
          <cell r="K181">
            <v>2767401.4318086803</v>
          </cell>
          <cell r="L181">
            <v>1523857.177567204</v>
          </cell>
        </row>
        <row r="184">
          <cell r="C184">
            <v>1979444.681013805</v>
          </cell>
          <cell r="D184">
            <v>1211907.5635224236</v>
          </cell>
          <cell r="E184">
            <v>1155773.3392002808</v>
          </cell>
          <cell r="F184">
            <v>1189471.9851992899</v>
          </cell>
          <cell r="G184">
            <v>3047813.960213219</v>
          </cell>
          <cell r="H184">
            <v>1667145.3226214896</v>
          </cell>
          <cell r="I184">
            <v>1631818.9704771643</v>
          </cell>
          <cell r="J184">
            <v>1687395.491704271</v>
          </cell>
          <cell r="K184">
            <v>3389062.555064181</v>
          </cell>
          <cell r="L184">
            <v>2176601.3569854796</v>
          </cell>
        </row>
        <row r="185">
          <cell r="C185">
            <v>0</v>
          </cell>
          <cell r="D185">
            <v>432457.57201358274</v>
          </cell>
          <cell r="E185">
            <v>286814.76577028143</v>
          </cell>
          <cell r="F185">
            <v>249307.20950057622</v>
          </cell>
          <cell r="G185">
            <v>2327786.051689452</v>
          </cell>
          <cell r="H185">
            <v>640394.4086121431</v>
          </cell>
          <cell r="I185">
            <v>510215.5267732362</v>
          </cell>
          <cell r="J185">
            <v>480249.4232165356</v>
          </cell>
          <cell r="K185">
            <v>2355226.4016332654</v>
          </cell>
          <cell r="L185">
            <v>841478.7491169937</v>
          </cell>
        </row>
        <row r="186">
          <cell r="C186">
            <v>2009453.7847872016</v>
          </cell>
          <cell r="D186">
            <v>3569062.9296462354</v>
          </cell>
          <cell r="E186">
            <v>3517144.869446977</v>
          </cell>
          <cell r="F186">
            <v>3687009.534408782</v>
          </cell>
          <cell r="G186">
            <v>3829171.3106289934</v>
          </cell>
          <cell r="H186">
            <v>3977054.571636499</v>
          </cell>
          <cell r="I186">
            <v>4168035.510176588</v>
          </cell>
          <cell r="J186">
            <v>4349215.340508742</v>
          </cell>
          <cell r="K186">
            <v>4539095.989011522</v>
          </cell>
          <cell r="L186">
            <v>4758906.552837995</v>
          </cell>
        </row>
        <row r="187">
          <cell r="C187">
            <v>658561.245373293</v>
          </cell>
          <cell r="D187">
            <v>259323.01217499134</v>
          </cell>
          <cell r="E187">
            <v>289102.5173801608</v>
          </cell>
          <cell r="F187">
            <v>312792.820874962</v>
          </cell>
          <cell r="G187">
            <v>239553.2851658572</v>
          </cell>
          <cell r="H187">
            <v>341600.0290909096</v>
          </cell>
          <cell r="I187">
            <v>373157.46572029684</v>
          </cell>
          <cell r="J187">
            <v>401617.4969858696</v>
          </cell>
          <cell r="K187">
            <v>343957.28824646556</v>
          </cell>
          <cell r="L187">
            <v>444195.2916378452</v>
          </cell>
        </row>
        <row r="194">
          <cell r="A194">
            <v>0.6673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0">
      <selection activeCell="C1" sqref="C1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6.0039062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3.7109375" style="5" customWidth="1"/>
    <col min="8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51" t="s">
        <v>1</v>
      </c>
      <c r="B3" s="52"/>
      <c r="C3" s="52"/>
      <c r="D3" s="9"/>
      <c r="E3" s="9"/>
      <c r="F3" s="9"/>
      <c r="G3" s="10"/>
    </row>
    <row r="4" spans="1:7" ht="18" customHeight="1">
      <c r="A4" s="53" t="s">
        <v>23</v>
      </c>
      <c r="B4" s="50"/>
      <c r="C4" s="50"/>
      <c r="D4" s="11"/>
      <c r="E4" s="11"/>
      <c r="F4" s="11"/>
      <c r="G4" s="12"/>
    </row>
    <row r="5" spans="1:7" ht="18" customHeight="1">
      <c r="A5" s="49" t="s">
        <v>2</v>
      </c>
      <c r="B5" s="50"/>
      <c r="C5" s="13"/>
      <c r="D5" s="14"/>
      <c r="E5" s="15"/>
      <c r="F5" s="15"/>
      <c r="G5" s="12"/>
    </row>
    <row r="6" spans="1:7" ht="18" customHeight="1">
      <c r="A6" s="16" t="s">
        <v>18</v>
      </c>
      <c r="B6" s="15"/>
      <c r="C6" s="15"/>
      <c r="D6" s="15"/>
      <c r="E6" s="15"/>
      <c r="F6" s="15"/>
      <c r="G6" s="12"/>
    </row>
    <row r="7" spans="1:7" ht="18" customHeight="1" thickBot="1">
      <c r="A7" s="17" t="s">
        <v>19</v>
      </c>
      <c r="B7" s="18"/>
      <c r="C7" s="18"/>
      <c r="D7" s="18"/>
      <c r="E7" s="18"/>
      <c r="F7" s="18"/>
      <c r="G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3</v>
      </c>
      <c r="B9" s="20"/>
      <c r="C9" s="20"/>
      <c r="D9" s="20"/>
      <c r="E9" s="20"/>
      <c r="F9" s="20"/>
    </row>
    <row r="10" spans="1:7" ht="18" customHeight="1" thickBot="1">
      <c r="A10" s="21" t="s">
        <v>4</v>
      </c>
      <c r="B10" s="20"/>
      <c r="C10" s="20"/>
      <c r="D10" s="20"/>
      <c r="E10" s="20"/>
      <c r="G10"/>
    </row>
    <row r="11" spans="1:7" ht="27">
      <c r="A11" s="36" t="s">
        <v>5</v>
      </c>
      <c r="B11" s="22" t="s">
        <v>6</v>
      </c>
      <c r="C11" s="22" t="s">
        <v>7</v>
      </c>
      <c r="D11" s="23">
        <v>2009</v>
      </c>
      <c r="E11" s="23">
        <f>D11+1</f>
        <v>2010</v>
      </c>
      <c r="F11" s="23">
        <f>E11+1</f>
        <v>2011</v>
      </c>
      <c r="G11" s="41" t="s">
        <v>20</v>
      </c>
    </row>
    <row r="12" spans="1:7" ht="27">
      <c r="A12" s="37" t="s">
        <v>8</v>
      </c>
      <c r="B12" s="24">
        <v>4640</v>
      </c>
      <c r="C12" s="25" t="s">
        <v>21</v>
      </c>
      <c r="D12" s="32">
        <f>+'[1]Operating Budget'!C$185</f>
        <v>0</v>
      </c>
      <c r="E12" s="32">
        <f>+'[1]Operating Budget'!D$185</f>
        <v>432457.57201358274</v>
      </c>
      <c r="F12" s="32">
        <f>+'[1]Operating Budget'!E$185</f>
        <v>286814.76577028143</v>
      </c>
      <c r="G12" s="47">
        <f>SUM('[1]Operating Budget'!$F$185:$L$185)</f>
        <v>7404657.7705422025</v>
      </c>
    </row>
    <row r="13" spans="1:7" ht="27">
      <c r="A13" s="37" t="s">
        <v>8</v>
      </c>
      <c r="B13" s="24">
        <v>4640</v>
      </c>
      <c r="C13" s="25" t="s">
        <v>22</v>
      </c>
      <c r="D13" s="32">
        <f>+'[1]Operating Budget'!C$187</f>
        <v>658561.245373293</v>
      </c>
      <c r="E13" s="32">
        <f>+'[1]Operating Budget'!D$187</f>
        <v>259323.01217499134</v>
      </c>
      <c r="F13" s="32">
        <f>+'[1]Operating Budget'!E$187</f>
        <v>289102.5173801608</v>
      </c>
      <c r="G13" s="47">
        <f>SUM('[1]Operating Budget'!$F$187:$L$187)</f>
        <v>2456873.677722206</v>
      </c>
    </row>
    <row r="14" spans="1:7" ht="13.5">
      <c r="A14" s="37"/>
      <c r="B14" s="24"/>
      <c r="C14" s="25"/>
      <c r="D14" s="32"/>
      <c r="E14" s="32"/>
      <c r="F14" s="30"/>
      <c r="G14" s="38"/>
    </row>
    <row r="15" spans="1:7" ht="18" customHeight="1" thickBot="1">
      <c r="A15" s="39" t="s">
        <v>9</v>
      </c>
      <c r="B15" s="26"/>
      <c r="C15" s="26"/>
      <c r="D15" s="27">
        <f>+D14+D13+D12</f>
        <v>658561.245373293</v>
      </c>
      <c r="E15" s="27">
        <f>+E14+E13+E12</f>
        <v>691780.5841885741</v>
      </c>
      <c r="F15" s="40">
        <f>+F14+F13+F12</f>
        <v>575917.2831504422</v>
      </c>
      <c r="G15" s="42">
        <f>+G14+G13+G12</f>
        <v>9861531.448264409</v>
      </c>
    </row>
    <row r="16" spans="1:7" ht="18" customHeight="1">
      <c r="A16" s="20"/>
      <c r="B16" s="20"/>
      <c r="C16" s="20"/>
      <c r="D16" s="28"/>
      <c r="E16" s="28"/>
      <c r="G16"/>
    </row>
    <row r="17" spans="1:7" ht="18" customHeight="1" thickBot="1">
      <c r="A17" s="29" t="s">
        <v>10</v>
      </c>
      <c r="B17" s="15"/>
      <c r="C17" s="20"/>
      <c r="D17" s="20"/>
      <c r="E17" s="20"/>
      <c r="G17"/>
    </row>
    <row r="18" spans="1:7" ht="27">
      <c r="A18" s="36" t="s">
        <v>5</v>
      </c>
      <c r="B18" s="22" t="s">
        <v>6</v>
      </c>
      <c r="C18" s="22" t="s">
        <v>11</v>
      </c>
      <c r="D18" s="23">
        <v>2009</v>
      </c>
      <c r="E18" s="23">
        <f>D18+1</f>
        <v>2010</v>
      </c>
      <c r="F18" s="23">
        <f>E18+1</f>
        <v>2011</v>
      </c>
      <c r="G18" s="41" t="s">
        <v>20</v>
      </c>
    </row>
    <row r="19" spans="1:7" ht="67.5">
      <c r="A19" s="37" t="s">
        <v>8</v>
      </c>
      <c r="B19" s="24">
        <v>4640</v>
      </c>
      <c r="C19" s="25" t="s">
        <v>25</v>
      </c>
      <c r="D19" s="32">
        <f>+'[1]Operating Budget'!C$184</f>
        <v>1979444.681013805</v>
      </c>
      <c r="E19" s="32">
        <f>+'[1]Operating Budget'!D$184</f>
        <v>1211907.5635224236</v>
      </c>
      <c r="F19" s="32">
        <f>+'[1]Operating Budget'!E$184</f>
        <v>1155773.3392002808</v>
      </c>
      <c r="G19" s="47">
        <f>SUM('[1]Operating Budget'!$F$184:$L$184)</f>
        <v>14789309.642265094</v>
      </c>
    </row>
    <row r="20" spans="1:7" ht="27">
      <c r="A20" s="37" t="s">
        <v>8</v>
      </c>
      <c r="B20" s="24">
        <v>4640</v>
      </c>
      <c r="C20" s="25" t="s">
        <v>24</v>
      </c>
      <c r="D20" s="32">
        <f>+'[1]Operating Budget'!C$186*'[1]Operating Budget'!$A$194</f>
        <v>1340908.5105884997</v>
      </c>
      <c r="E20" s="32">
        <f>+'[1]Operating Budget'!D$186*'[1]Operating Budget'!$A$194</f>
        <v>2381635.692952933</v>
      </c>
      <c r="F20" s="32">
        <f>+'[1]Operating Budget'!E$186*'[1]Operating Budget'!$A$194</f>
        <v>2346990.7713819677</v>
      </c>
      <c r="G20" s="47">
        <f>SUM('[1]Operating Budget'!$F$186:$L$186)*'[1]Operating Budget'!$A$194</f>
        <v>19557554.58238525</v>
      </c>
    </row>
    <row r="21" spans="1:7" ht="18" customHeight="1">
      <c r="A21" s="37"/>
      <c r="B21" s="24"/>
      <c r="C21" s="25"/>
      <c r="D21" s="32"/>
      <c r="E21" s="32"/>
      <c r="F21" s="30"/>
      <c r="G21" s="38"/>
    </row>
    <row r="22" spans="1:7" ht="18" customHeight="1" thickBot="1">
      <c r="A22" s="39" t="s">
        <v>9</v>
      </c>
      <c r="B22" s="26"/>
      <c r="C22" s="26"/>
      <c r="D22" s="27">
        <f>+D21+D20+D19</f>
        <v>3320353.1916023046</v>
      </c>
      <c r="E22" s="27">
        <f>+E21+E20+E19</f>
        <v>3593543.2564753564</v>
      </c>
      <c r="F22" s="40">
        <f>+F21+F20+F19</f>
        <v>3502764.1105822483</v>
      </c>
      <c r="G22" s="42">
        <f>+G21+G20+G19</f>
        <v>34346864.224650346</v>
      </c>
    </row>
    <row r="23" spans="1:7" ht="18" customHeight="1">
      <c r="A23" s="20"/>
      <c r="B23" s="20"/>
      <c r="C23" s="20"/>
      <c r="D23" s="28"/>
      <c r="E23" s="28"/>
      <c r="G23"/>
    </row>
    <row r="24" spans="1:7" ht="18" customHeight="1" thickBot="1">
      <c r="A24" s="29" t="s">
        <v>12</v>
      </c>
      <c r="B24" s="15"/>
      <c r="C24" s="15"/>
      <c r="D24" s="20"/>
      <c r="E24" s="20"/>
      <c r="G24"/>
    </row>
    <row r="25" spans="1:7" ht="18" customHeight="1">
      <c r="A25" s="36"/>
      <c r="B25" s="22"/>
      <c r="C25" s="22"/>
      <c r="D25" s="23">
        <v>2009</v>
      </c>
      <c r="E25" s="23">
        <f>D25+1</f>
        <v>2010</v>
      </c>
      <c r="F25" s="23">
        <f>E25+1</f>
        <v>2011</v>
      </c>
      <c r="G25" s="41" t="s">
        <v>20</v>
      </c>
    </row>
    <row r="26" spans="1:7" ht="18" customHeight="1">
      <c r="A26" s="37" t="s">
        <v>13</v>
      </c>
      <c r="B26" s="24"/>
      <c r="C26" s="25"/>
      <c r="D26" s="32">
        <f>+'[1]Operating Budget'!C$180</f>
        <v>628273.6340138048</v>
      </c>
      <c r="E26" s="32">
        <f>+'[1]Operating Budget'!D$180</f>
        <v>441802.95396540454</v>
      </c>
      <c r="F26" s="32">
        <f>+'[1]Operating Budget'!E$180</f>
        <v>463893.10166367475</v>
      </c>
      <c r="G26" s="47">
        <f>SUM('[1]Operating Budget'!$F$180:$L$180)</f>
        <v>3965872.6328466157</v>
      </c>
    </row>
    <row r="27" spans="1:7" ht="18" customHeight="1">
      <c r="A27" s="37" t="s">
        <v>14</v>
      </c>
      <c r="B27" s="24"/>
      <c r="C27" s="25"/>
      <c r="D27" s="32">
        <f>+'[1]Operating Budget'!C$181+D20</f>
        <v>2692079.5575885</v>
      </c>
      <c r="E27" s="32">
        <f>+'[1]Operating Budget'!D$181+E20</f>
        <v>3151740.302509952</v>
      </c>
      <c r="F27" s="32">
        <f>+'[1]Operating Budget'!E$181+F20</f>
        <v>3038871.008918574</v>
      </c>
      <c r="G27" s="47">
        <f>SUM('[1]Operating Budget'!$F$181:$L$181)+G20</f>
        <v>30380991.59180373</v>
      </c>
    </row>
    <row r="28" spans="1:7" ht="18" customHeight="1">
      <c r="A28" s="37" t="s">
        <v>15</v>
      </c>
      <c r="B28" s="24"/>
      <c r="C28" s="25"/>
      <c r="D28" s="32"/>
      <c r="E28" s="32"/>
      <c r="F28" s="30"/>
      <c r="G28" s="38"/>
    </row>
    <row r="29" spans="1:7" ht="18" customHeight="1">
      <c r="A29" s="43" t="s">
        <v>16</v>
      </c>
      <c r="B29" s="33"/>
      <c r="C29" s="33"/>
      <c r="D29" s="34"/>
      <c r="E29" s="34"/>
      <c r="F29" s="35"/>
      <c r="G29" s="44"/>
    </row>
    <row r="30" spans="1:7" ht="18" customHeight="1" thickBot="1">
      <c r="A30" s="45" t="s">
        <v>9</v>
      </c>
      <c r="B30" s="46"/>
      <c r="C30" s="46"/>
      <c r="D30" s="27">
        <f>+D29+D28+D27+D26</f>
        <v>3320353.1916023046</v>
      </c>
      <c r="E30" s="27">
        <f>+E29+E28+E27+E26</f>
        <v>3593543.2564753564</v>
      </c>
      <c r="F30" s="40">
        <f>+F29+F28+F27+F26</f>
        <v>3502764.110582249</v>
      </c>
      <c r="G30" s="42">
        <f>+G29+G28+G27+G26</f>
        <v>34346864.224650346</v>
      </c>
    </row>
    <row r="31" spans="1:7" ht="12.75" customHeight="1">
      <c r="A31" s="48"/>
      <c r="B31" s="48"/>
      <c r="C31" s="48"/>
      <c r="D31" s="48"/>
      <c r="E31" s="48"/>
      <c r="F31" s="48"/>
      <c r="G31"/>
    </row>
    <row r="32" ht="12.75">
      <c r="A32" s="31" t="s">
        <v>17</v>
      </c>
    </row>
    <row r="33" ht="12.75">
      <c r="A33" s="31" t="s">
        <v>26</v>
      </c>
    </row>
    <row r="34" ht="12.75">
      <c r="A34" s="31"/>
    </row>
  </sheetData>
  <mergeCells count="4">
    <mergeCell ref="A31:F31"/>
    <mergeCell ref="A5:B5"/>
    <mergeCell ref="A3:C3"/>
    <mergeCell ref="A4:C4"/>
  </mergeCells>
  <printOptions horizontalCentered="1"/>
  <pageMargins left="0.35" right="0.24" top="0.52" bottom="0.82" header="0.23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Kathy Morgan</cp:lastModifiedBy>
  <cp:lastPrinted>2009-02-04T01:16:05Z</cp:lastPrinted>
  <dcterms:created xsi:type="dcterms:W3CDTF">2008-03-19T20:44:40Z</dcterms:created>
  <dcterms:modified xsi:type="dcterms:W3CDTF">2009-02-05T01:06:32Z</dcterms:modified>
  <cp:category/>
  <cp:version/>
  <cp:contentType/>
  <cp:contentStatus/>
</cp:coreProperties>
</file>