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120" windowWidth="28800" windowHeight="12312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Plan'!$A$1:$H$40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45621"/>
</workbook>
</file>

<file path=xl/sharedStrings.xml><?xml version="1.0" encoding="utf-8"?>
<sst xmlns="http://schemas.openxmlformats.org/spreadsheetml/2006/main" count="47" uniqueCount="47">
  <si>
    <t>Category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</si>
  <si>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</si>
  <si>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</si>
  <si>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</si>
  <si>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</si>
  <si>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</si>
  <si>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</si>
  <si>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</si>
  <si>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Ending Fund Balance</t>
  </si>
  <si>
    <t>Total Reserves</t>
  </si>
  <si>
    <t xml:space="preserve">Reserve Shortfall </t>
  </si>
  <si>
    <t>Ending Undesignated Fund Balance</t>
  </si>
  <si>
    <t>Rainy Day Reserve (30 days)</t>
  </si>
  <si>
    <t>BTD Actuals as Percent of Current Budget</t>
  </si>
  <si>
    <t>Estimated as Percent of Current Budget</t>
  </si>
  <si>
    <t>Diff: Estimated to Current Budget</t>
  </si>
  <si>
    <t>Diff: Actuals to Current Budget</t>
  </si>
  <si>
    <t>HIDDEN COLUMNS - for PSB Variance Analysis</t>
  </si>
  <si>
    <t>At least one expenditure is positive</t>
  </si>
  <si>
    <t>Financial Plan Notes</t>
  </si>
  <si>
    <r>
      <t>Other Fund Transactions</t>
    </r>
    <r>
      <rPr>
        <b/>
        <vertAlign val="superscript"/>
        <sz val="12"/>
        <rFont val="Calibri"/>
        <family val="2"/>
        <scheme val="minor"/>
      </rPr>
      <t xml:space="preserve"> </t>
    </r>
  </si>
  <si>
    <t>Misc Revenue</t>
  </si>
  <si>
    <t>Transfer to DNRP Admin for the Cultural Resources Protection Project Phase 3 Contract</t>
  </si>
  <si>
    <t>Document Recording Fee</t>
  </si>
  <si>
    <r>
      <t>2017-2018 Adopted Budget</t>
    </r>
    <r>
      <rPr>
        <b/>
        <vertAlign val="superscript"/>
        <sz val="12"/>
        <rFont val="Calibri"/>
        <family val="2"/>
        <scheme val="minor"/>
      </rPr>
      <t>2</t>
    </r>
  </si>
  <si>
    <r>
      <t>2017-2018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</si>
  <si>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2017-2018 Biennial-to-Date Actuals</t>
    </r>
    <r>
      <rPr>
        <b/>
        <vertAlign val="superscript"/>
        <sz val="12"/>
        <rFont val="Calibri"/>
        <family val="2"/>
        <scheme val="minor"/>
      </rPr>
      <t>4</t>
    </r>
  </si>
  <si>
    <r>
      <t>2017-2018 Estimated</t>
    </r>
    <r>
      <rPr>
        <b/>
        <vertAlign val="superscript"/>
        <sz val="12"/>
        <rFont val="Calibri"/>
        <family val="2"/>
        <scheme val="minor"/>
      </rPr>
      <t>5</t>
    </r>
  </si>
  <si>
    <r>
      <t>2019-2020 Projected</t>
    </r>
    <r>
      <rPr>
        <b/>
        <vertAlign val="superscript"/>
        <sz val="12"/>
        <rFont val="Calibri"/>
        <family val="2"/>
        <scheme val="minor"/>
      </rPr>
      <t>6</t>
    </r>
  </si>
  <si>
    <r>
      <t>2021-2022 Projected</t>
    </r>
    <r>
      <rPr>
        <b/>
        <vertAlign val="superscript"/>
        <sz val="12"/>
        <rFont val="Calibri"/>
        <family val="2"/>
        <scheme val="minor"/>
      </rPr>
      <t>6</t>
    </r>
  </si>
  <si>
    <r>
      <t>Bond Proceeds Transfer</t>
    </r>
    <r>
      <rPr>
        <vertAlign val="superscript"/>
        <sz val="12"/>
        <rFont val="Calibri"/>
        <family val="2"/>
        <scheme val="minor"/>
      </rPr>
      <t>7</t>
    </r>
  </si>
  <si>
    <r>
      <t xml:space="preserve">7 </t>
    </r>
    <r>
      <rPr>
        <sz val="11"/>
        <rFont val="Calibri"/>
        <family val="2"/>
        <scheme val="minor"/>
      </rPr>
      <t>These bond proceeds are from the 2016 LTGO Taxable Bonds for Cultural Development Authority and used to fund the Historic Barns Grant Program.</t>
    </r>
  </si>
  <si>
    <r>
      <t>1</t>
    </r>
    <r>
      <rPr>
        <sz val="11"/>
        <rFont val="Calibri"/>
        <family val="2"/>
        <scheme val="minor"/>
      </rPr>
      <t xml:space="preserve"> 2015-2016 Actuals reflect year end information from EBS and are consistent with the Budgetary Fund Balance figures published by FBOD.</t>
    </r>
  </si>
  <si>
    <r>
      <t>3</t>
    </r>
    <r>
      <rPr>
        <sz val="11"/>
        <rFont val="Calibri"/>
        <family val="2"/>
        <scheme val="minor"/>
      </rPr>
      <t xml:space="preserve"> 2017-2018 Current Budget includes approved supplemental appropriations and the most recent revenue forecasts as of August 2016 OEFA forecast.</t>
    </r>
  </si>
  <si>
    <r>
      <t>4</t>
    </r>
    <r>
      <rPr>
        <sz val="11"/>
        <rFont val="Calibri"/>
        <family val="2"/>
        <scheme val="minor"/>
      </rPr>
      <t xml:space="preserve"> 2017-2018 Biennial-to-Date Actuals reflects actual revenues and expenditures as of 02/23/2017, using EBS report GL81.</t>
    </r>
  </si>
  <si>
    <r>
      <t>5</t>
    </r>
    <r>
      <rPr>
        <sz val="11"/>
        <rFont val="Calibri"/>
        <family val="2"/>
        <scheme val="minor"/>
      </rPr>
      <t xml:space="preserve"> 2017-2018 Estimated reflects updated revenue reflect August 2016 OEFA forecast and expenditure estimates as of 02/23/2017, and the impact of any proposed, but not approved supplementals.  </t>
    </r>
  </si>
  <si>
    <r>
      <t>6</t>
    </r>
    <r>
      <rPr>
        <sz val="11"/>
        <color theme="1"/>
        <rFont val="Calibri"/>
        <family val="2"/>
        <scheme val="minor"/>
      </rPr>
      <t xml:space="preserve"> Outyear projections assume revenue and expenditure growth of 3% and reflect the most recent estimates, including the outyear impact of supplementals and a 3% documentation collection sensitivity.</t>
    </r>
  </si>
  <si>
    <t>This plan was updated by John Walsh on 2/27/17.</t>
  </si>
  <si>
    <r>
      <t>Reserves</t>
    </r>
    <r>
      <rPr>
        <b/>
        <vertAlign val="superscript"/>
        <sz val="12"/>
        <rFont val="Calibri"/>
        <family val="2"/>
        <scheme val="minor"/>
      </rPr>
      <t>9</t>
    </r>
  </si>
  <si>
    <r>
      <t xml:space="preserve">Transfer to Historic Preservation Program </t>
    </r>
    <r>
      <rPr>
        <vertAlign val="superscript"/>
        <sz val="12"/>
        <rFont val="Calibri"/>
        <family val="2"/>
        <scheme val="minor"/>
      </rPr>
      <t>8</t>
    </r>
  </si>
  <si>
    <r>
      <t xml:space="preserve">Historic Barns Grant Program </t>
    </r>
    <r>
      <rPr>
        <vertAlign val="superscript"/>
        <sz val="12"/>
        <rFont val="Calibri"/>
        <family val="2"/>
        <scheme val="minor"/>
      </rPr>
      <t>8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</si>
  <si>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Of the $395,403 being re-appropriated in the Historic Barns Grant Program, $50,000 will be used for administrative expenses in the Historic Preservation Program (HPP).  This means $50k less needs to be transferred to HPP so this transfer line has been reduced by this amount.</t>
    </r>
  </si>
  <si>
    <r>
      <t>9</t>
    </r>
    <r>
      <rPr>
        <sz val="11"/>
        <rFont val="Calibri"/>
        <family val="2"/>
        <scheme val="minor"/>
      </rPr>
      <t xml:space="preserve"> The Rainy Day Reserve is calculated using 30 days of expenditures.</t>
    </r>
  </si>
  <si>
    <t xml:space="preserve">Historic Preservation &amp; Historical Programs Fund/000001471 </t>
  </si>
  <si>
    <r>
      <t>2015-2016 Actuals</t>
    </r>
    <r>
      <rPr>
        <b/>
        <vertAlign val="superscript"/>
        <sz val="12"/>
        <rFont val="Calibri"/>
        <family val="2"/>
        <scheme val="minor"/>
      </rPr>
      <t>1</t>
    </r>
  </si>
  <si>
    <r>
      <t>2</t>
    </r>
    <r>
      <rPr>
        <sz val="11"/>
        <rFont val="Calibri"/>
        <family val="2"/>
        <scheme val="minor"/>
      </rPr>
      <t xml:space="preserve"> 2017-2018 Adopted Budget is consistent with expenditure and revenue data from Hyperion.</t>
    </r>
  </si>
  <si>
    <t>Financial Plan 2017-2018 1st Omnibus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</si>
</sst>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  <numFmt numFmtId="175" formatCode="_(* #,##0.000000_);_(* \(#,##0.000000\);_(* &quot;-&quot;??_);_(@_)"/>
    <numFmt numFmtId="176" formatCode="_(* #,##0.00000000_);_(* \(#,##0.00000000\);_(* &quot;-&quot;??_);_(@_)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theme="0" tint="-0.3499799966812134"/>
      <name val="Calibri"/>
      <family val="2"/>
      <scheme val="minor"/>
    </font>
    <font>
      <sz val="12"/>
      <color theme="0" tint="-0.349979996681213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0" fontId="0" fillId="0" borderId="0">
      <alignment/>
      <protection/>
    </xf>
    <xf numFmtId="0" fontId="48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170" fontId="47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0" fontId="1" fillId="0" borderId="0" applyNumberFormat="0" applyBorder="0">
      <alignment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3" fontId="1" fillId="0" borderId="21" applyFont="0" applyFill="0" applyProtection="0">
      <alignment/>
    </xf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168" fontId="43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169" fontId="43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170" fontId="43" fillId="0" borderId="20">
      <alignment horizontal="center"/>
      <protection/>
    </xf>
    <xf numFmtId="0" fontId="33" fillId="51" borderId="17" applyNumberFormat="0" applyAlignment="0" applyProtection="0"/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171" fontId="43" fillId="0" borderId="20">
      <alignment horizontal="center"/>
      <protection/>
    </xf>
    <xf numFmtId="42" fontId="16" fillId="0" borderId="22" applyFont="0">
      <alignment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172" fontId="43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1" fillId="0" borderId="0">
      <alignment/>
      <protection/>
    </xf>
    <xf numFmtId="43" fontId="51" fillId="0" borderId="0" applyFont="0" applyFill="0" applyBorder="0" applyAlignment="0" applyProtection="0"/>
    <xf numFmtId="0" fontId="1" fillId="0" borderId="0">
      <alignment/>
      <protection/>
    </xf>
  </cellStyleXfs>
  <cellXfs count="119">
    <xf numFmtId="0" fontId="0" fillId="0" borderId="0" xfId="0"/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0" fontId="0" fillId="0" borderId="0" xfId="0"/>
    <xf numFmtId="37" fontId="39" fillId="56" borderId="23" xfId="108" applyFont="1" applyFill="1" applyBorder="1" applyAlignment="1">
      <alignment horizontal="center" wrapText="1"/>
      <protection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0" fontId="39" fillId="56" borderId="0" xfId="0" applyFont="1" applyFill="1" applyAlignment="1">
      <alignment horizontal="center"/>
    </xf>
    <xf numFmtId="0" fontId="0" fillId="56" borderId="0" xfId="0" applyFill="1"/>
    <xf numFmtId="167" fontId="38" fillId="56" borderId="24" xfId="88" applyNumberFormat="1" applyFont="1" applyFill="1" applyBorder="1" applyAlignment="1">
      <alignment horizontal="right" vertical="center" indent="1"/>
    </xf>
    <xf numFmtId="167" fontId="38" fillId="56" borderId="19" xfId="88" applyNumberFormat="1" applyFont="1" applyFill="1" applyBorder="1" applyAlignment="1">
      <alignment horizontal="right" vertical="center" indent="1"/>
    </xf>
    <xf numFmtId="167" fontId="39" fillId="56" borderId="25" xfId="88" applyNumberFormat="1" applyFont="1" applyFill="1" applyBorder="1" applyAlignment="1">
      <alignment horizontal="right" vertical="center" indent="1"/>
    </xf>
    <xf numFmtId="167" fontId="39" fillId="56" borderId="26" xfId="88" applyNumberFormat="1" applyFont="1" applyFill="1" applyBorder="1" applyAlignment="1">
      <alignment horizontal="right" vertical="center" indent="1"/>
    </xf>
    <xf numFmtId="167" fontId="39" fillId="56" borderId="19" xfId="108" applyNumberFormat="1" applyFont="1" applyFill="1" applyBorder="1" applyAlignment="1">
      <alignment horizontal="right" vertical="center" indent="1"/>
      <protection/>
    </xf>
    <xf numFmtId="167" fontId="39" fillId="56" borderId="19" xfId="88" applyNumberFormat="1" applyFont="1" applyFill="1" applyBorder="1" applyAlignment="1">
      <alignment horizontal="right" vertical="center" indent="1"/>
    </xf>
    <xf numFmtId="167" fontId="38" fillId="56" borderId="19" xfId="108" applyNumberFormat="1" applyFont="1" applyFill="1" applyBorder="1" applyAlignment="1">
      <alignment horizontal="right" vertical="center" indent="1"/>
      <protection/>
    </xf>
    <xf numFmtId="167" fontId="39" fillId="56" borderId="26" xfId="108" applyNumberFormat="1" applyFont="1" applyFill="1" applyBorder="1" applyAlignment="1">
      <alignment horizontal="right" vertical="center" indent="1"/>
      <protection/>
    </xf>
    <xf numFmtId="167" fontId="39" fillId="56" borderId="26" xfId="18" applyNumberFormat="1" applyFont="1" applyFill="1" applyBorder="1" applyAlignment="1">
      <alignment horizontal="right" vertical="center" indent="1"/>
    </xf>
    <xf numFmtId="167" fontId="39" fillId="56" borderId="20" xfId="18" applyNumberFormat="1" applyFont="1" applyFill="1" applyBorder="1" applyAlignment="1">
      <alignment horizontal="right" vertical="center" indent="1"/>
    </xf>
    <xf numFmtId="167" fontId="39" fillId="56" borderId="20" xfId="88" applyNumberFormat="1" applyFont="1" applyFill="1" applyBorder="1" applyAlignment="1" applyProtection="1">
      <alignment horizontal="right" indent="1"/>
      <protection/>
    </xf>
    <xf numFmtId="167" fontId="38" fillId="56" borderId="27" xfId="108" applyNumberFormat="1" applyFont="1" applyFill="1" applyBorder="1" applyAlignment="1" applyProtection="1">
      <alignment horizontal="right" indent="1"/>
      <protection locked="0"/>
    </xf>
    <xf numFmtId="167" fontId="38" fillId="56" borderId="19" xfId="116" applyNumberFormat="1" applyFont="1" applyFill="1" applyBorder="1" applyAlignment="1" applyProtection="1">
      <alignment horizontal="right" indent="1"/>
      <protection locked="0"/>
    </xf>
    <xf numFmtId="0" fontId="0" fillId="56" borderId="0" xfId="0" applyFill="1" applyProtection="1">
      <protection locked="0"/>
    </xf>
    <xf numFmtId="167" fontId="0" fillId="56" borderId="19" xfId="0" applyNumberFormat="1" applyFill="1" applyBorder="1" applyAlignment="1" applyProtection="1">
      <alignment horizontal="right" indent="1"/>
      <protection locked="0"/>
    </xf>
    <xf numFmtId="9" fontId="0" fillId="56" borderId="28" xfId="15" applyNumberFormat="1" applyFont="1" applyFill="1" applyBorder="1" applyProtection="1">
      <protection locked="0"/>
    </xf>
    <xf numFmtId="167" fontId="38" fillId="56" borderId="19" xfId="88" applyNumberFormat="1" applyFont="1" applyFill="1" applyBorder="1" applyAlignment="1" applyProtection="1">
      <alignment horizontal="right" vertical="center" indent="1"/>
      <protection locked="0"/>
    </xf>
    <xf numFmtId="167" fontId="38" fillId="56" borderId="24" xfId="88" applyNumberFormat="1" applyFont="1" applyFill="1" applyBorder="1" applyAlignment="1" applyProtection="1">
      <alignment horizontal="right" vertical="center" indent="1"/>
      <protection locked="0"/>
    </xf>
    <xf numFmtId="167" fontId="0" fillId="56" borderId="24" xfId="0" applyNumberFormat="1" applyFill="1" applyBorder="1" applyAlignment="1" applyProtection="1">
      <alignment horizontal="right" indent="1"/>
      <protection locked="0"/>
    </xf>
    <xf numFmtId="9" fontId="0" fillId="56" borderId="24" xfId="0" applyNumberFormat="1" applyFill="1" applyBorder="1" applyProtection="1">
      <protection locked="0"/>
    </xf>
    <xf numFmtId="9" fontId="0" fillId="56" borderId="19" xfId="15" applyNumberFormat="1" applyFont="1" applyFill="1" applyBorder="1" applyProtection="1">
      <protection locked="0"/>
    </xf>
    <xf numFmtId="167" fontId="38" fillId="56" borderId="19" xfId="108" applyNumberFormat="1" applyFont="1" applyFill="1" applyBorder="1" applyAlignment="1" applyProtection="1">
      <alignment horizontal="right" indent="1"/>
      <protection locked="0"/>
    </xf>
    <xf numFmtId="167" fontId="38" fillId="56" borderId="19" xfId="18" applyNumberFormat="1" applyFont="1" applyFill="1" applyBorder="1" applyAlignment="1" applyProtection="1">
      <alignment horizontal="right" vertical="center" indent="1"/>
      <protection locked="0"/>
    </xf>
    <xf numFmtId="37" fontId="39" fillId="56" borderId="20" xfId="108" applyFont="1" applyFill="1" applyBorder="1" applyAlignment="1" applyProtection="1">
      <alignment horizontal="left"/>
      <protection locked="0"/>
    </xf>
    <xf numFmtId="37" fontId="39" fillId="56" borderId="19" xfId="108" applyFont="1" applyFill="1" applyBorder="1" applyAlignment="1" applyProtection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/>
      <protection locked="0"/>
    </xf>
    <xf numFmtId="37" fontId="39" fillId="56" borderId="26" xfId="108" applyFont="1" applyFill="1" applyBorder="1" applyAlignment="1" applyProtection="1">
      <alignment horizontal="left" vertical="center"/>
      <protection locked="0"/>
    </xf>
    <xf numFmtId="37" fontId="39" fillId="56" borderId="20" xfId="108" applyFont="1" applyFill="1" applyBorder="1" applyAlignment="1" applyProtection="1">
      <alignment horizontal="left" vertical="center"/>
      <protection locked="0"/>
    </xf>
    <xf numFmtId="37" fontId="38" fillId="56" borderId="27" xfId="108" applyFont="1" applyFill="1" applyBorder="1" applyAlignment="1" applyProtection="1" quotePrefix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 vertical="center"/>
      <protection locked="0"/>
    </xf>
    <xf numFmtId="167" fontId="38" fillId="56" borderId="20" xfId="18" applyNumberFormat="1" applyFont="1" applyFill="1" applyBorder="1" applyAlignment="1" applyProtection="1">
      <alignment horizontal="right" vertical="center" indent="1"/>
      <protection locked="0"/>
    </xf>
    <xf numFmtId="167" fontId="0" fillId="56" borderId="20" xfId="0" applyNumberFormat="1" applyFill="1" applyBorder="1" applyAlignment="1" applyProtection="1">
      <alignment horizontal="right" indent="1"/>
      <protection locked="0"/>
    </xf>
    <xf numFmtId="9" fontId="0" fillId="56" borderId="20" xfId="15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7" fontId="39" fillId="56" borderId="26" xfId="108" applyFont="1" applyFill="1" applyBorder="1" applyAlignment="1" applyProtection="1">
      <alignment horizontal="center" wrapText="1"/>
      <protection locked="0"/>
    </xf>
    <xf numFmtId="37" fontId="39" fillId="56" borderId="29" xfId="108" applyFont="1" applyFill="1" applyBorder="1" applyAlignment="1" applyProtection="1">
      <alignment horizontal="center" wrapText="1"/>
      <protection locked="0"/>
    </xf>
    <xf numFmtId="37" fontId="39" fillId="56" borderId="19" xfId="108" applyFont="1" applyFill="1" applyBorder="1" applyAlignment="1" applyProtection="1">
      <alignment horizontal="center" wrapText="1"/>
      <protection locked="0"/>
    </xf>
    <xf numFmtId="9" fontId="0" fillId="56" borderId="30" xfId="15" applyNumberFormat="1" applyFont="1" applyFill="1" applyBorder="1" applyProtection="1">
      <protection locked="0"/>
    </xf>
    <xf numFmtId="174" fontId="0" fillId="0" borderId="0" xfId="15" applyNumberFormat="1" applyFont="1" applyProtection="1">
      <protection locked="0"/>
    </xf>
    <xf numFmtId="0" fontId="0" fillId="56" borderId="30" xfId="0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9" fontId="0" fillId="56" borderId="26" xfId="15" applyNumberFormat="1" applyFont="1" applyFill="1" applyBorder="1" applyProtection="1">
      <protection locked="0"/>
    </xf>
    <xf numFmtId="167" fontId="0" fillId="56" borderId="26" xfId="0" applyNumberFormat="1" applyFill="1" applyBorder="1" applyAlignment="1" applyProtection="1">
      <alignment horizontal="right" indent="1"/>
      <protection locked="0"/>
    </xf>
    <xf numFmtId="9" fontId="0" fillId="56" borderId="28" xfId="0" applyNumberFormat="1" applyFill="1" applyBorder="1" applyProtection="1">
      <protection locked="0"/>
    </xf>
    <xf numFmtId="9" fontId="0" fillId="56" borderId="31" xfId="15" applyNumberFormat="1" applyFont="1" applyFill="1" applyBorder="1" applyProtection="1">
      <protection locked="0"/>
    </xf>
    <xf numFmtId="37" fontId="39" fillId="0" borderId="0" xfId="108" applyFont="1" applyFill="1" applyAlignment="1" applyProtection="1">
      <alignment horizontal="left"/>
      <protection locked="0"/>
    </xf>
    <xf numFmtId="167" fontId="38" fillId="56" borderId="20" xfId="88" applyNumberFormat="1" applyFont="1" applyFill="1" applyBorder="1" applyAlignment="1" applyProtection="1" quotePrefix="1">
      <alignment horizontal="right" vertical="center" indent="1"/>
      <protection/>
    </xf>
    <xf numFmtId="0" fontId="17" fillId="0" borderId="0" xfId="0" applyFont="1" applyProtection="1">
      <protection/>
    </xf>
    <xf numFmtId="0" fontId="17" fillId="0" borderId="0" xfId="0" applyFont="1" applyFill="1" applyProtection="1">
      <protection/>
    </xf>
    <xf numFmtId="0" fontId="53" fillId="57" borderId="32" xfId="0" applyFont="1" applyFill="1" applyBorder="1" applyProtection="1">
      <protection/>
    </xf>
    <xf numFmtId="0" fontId="41" fillId="0" borderId="0" xfId="0" applyFont="1" applyProtection="1">
      <protection/>
    </xf>
    <xf numFmtId="0" fontId="0" fillId="56" borderId="28" xfId="0" applyFill="1" applyBorder="1" applyProtection="1">
      <protection locked="0"/>
    </xf>
    <xf numFmtId="37" fontId="38" fillId="56" borderId="19" xfId="108" applyFont="1" applyFill="1" applyBorder="1" applyAlignment="1">
      <alignment horizontal="left"/>
      <protection/>
    </xf>
    <xf numFmtId="37" fontId="38" fillId="0" borderId="19" xfId="108" applyFont="1" applyFill="1" applyBorder="1" applyAlignment="1">
      <alignment horizontal="left"/>
      <protection/>
    </xf>
    <xf numFmtId="9" fontId="0" fillId="56" borderId="19" xfId="0" applyNumberFormat="1" applyFill="1" applyBorder="1" applyProtection="1">
      <protection locked="0"/>
    </xf>
    <xf numFmtId="167" fontId="38" fillId="0" borderId="19" xfId="88" applyNumberFormat="1" applyFont="1" applyFill="1" applyBorder="1" applyAlignment="1">
      <alignment vertical="center"/>
    </xf>
    <xf numFmtId="37" fontId="39" fillId="56" borderId="0" xfId="108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174" fontId="38" fillId="56" borderId="0" xfId="15" applyNumberFormat="1" applyFont="1" applyFill="1" applyBorder="1" applyAlignment="1" applyProtection="1">
      <alignment horizontal="right" indent="1"/>
      <protection/>
    </xf>
    <xf numFmtId="37" fontId="39" fillId="56" borderId="24" xfId="108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175" fontId="0" fillId="0" borderId="0" xfId="18" applyNumberFormat="1" applyFont="1" applyProtection="1">
      <protection locked="0"/>
    </xf>
    <xf numFmtId="176" fontId="0" fillId="0" borderId="0" xfId="18" applyNumberFormat="1" applyFont="1" applyProtection="1">
      <protection locked="0"/>
    </xf>
    <xf numFmtId="0" fontId="52" fillId="0" borderId="0" xfId="0" applyFont="1" applyFill="1" applyProtection="1">
      <protection/>
    </xf>
    <xf numFmtId="0" fontId="53" fillId="0" borderId="33" xfId="0" applyFont="1" applyFill="1" applyBorder="1" applyProtection="1">
      <protection/>
    </xf>
    <xf numFmtId="0" fontId="53" fillId="0" borderId="34" xfId="0" applyFont="1" applyFill="1" applyBorder="1" applyProtection="1">
      <protection/>
    </xf>
    <xf numFmtId="0" fontId="53" fillId="57" borderId="0" xfId="0" applyFont="1" applyFill="1" applyBorder="1" applyProtection="1">
      <protection/>
    </xf>
    <xf numFmtId="167" fontId="38" fillId="0" borderId="19" xfId="88" applyNumberFormat="1" applyFont="1" applyFill="1" applyBorder="1" applyAlignment="1">
      <alignment horizontal="right" vertical="center" indent="1"/>
    </xf>
    <xf numFmtId="167" fontId="38" fillId="0" borderId="19" xfId="116" applyNumberFormat="1" applyFont="1" applyFill="1" applyBorder="1" applyAlignment="1" applyProtection="1">
      <alignment horizontal="right" indent="1"/>
      <protection locked="0"/>
    </xf>
    <xf numFmtId="167" fontId="38" fillId="0" borderId="19" xfId="88" applyNumberFormat="1" applyFont="1" applyFill="1" applyBorder="1" applyAlignment="1" applyProtection="1">
      <alignment horizontal="right" vertical="center" indent="1"/>
      <protection locked="0"/>
    </xf>
    <xf numFmtId="167" fontId="39" fillId="0" borderId="25" xfId="88" applyNumberFormat="1" applyFont="1" applyFill="1" applyBorder="1" applyAlignment="1">
      <alignment horizontal="right" vertical="center" indent="1"/>
    </xf>
    <xf numFmtId="167" fontId="38" fillId="0" borderId="27" xfId="108" applyNumberFormat="1" applyFont="1" applyFill="1" applyBorder="1" applyAlignment="1" applyProtection="1">
      <alignment horizontal="right" indent="1"/>
      <protection locked="0"/>
    </xf>
    <xf numFmtId="37" fontId="38" fillId="56" borderId="19" xfId="108" applyFont="1" applyFill="1" applyBorder="1" applyAlignment="1">
      <alignment horizontal="left" wrapText="1"/>
      <protection/>
    </xf>
    <xf numFmtId="37" fontId="39" fillId="0" borderId="20" xfId="108" applyFont="1" applyFill="1" applyBorder="1" applyAlignment="1">
      <alignment horizontal="center" wrapText="1"/>
      <protection/>
    </xf>
    <xf numFmtId="167" fontId="56" fillId="0" borderId="24" xfId="88" applyNumberFormat="1" applyFont="1" applyFill="1" applyBorder="1" applyAlignment="1">
      <alignment horizontal="right" vertical="center" indent="1"/>
    </xf>
    <xf numFmtId="167" fontId="56" fillId="0" borderId="19" xfId="88" applyNumberFormat="1" applyFont="1" applyFill="1" applyBorder="1" applyAlignment="1">
      <alignment horizontal="right" vertical="center" indent="1"/>
    </xf>
    <xf numFmtId="167" fontId="56" fillId="0" borderId="19" xfId="88" applyNumberFormat="1" applyFont="1" applyFill="1" applyBorder="1" applyAlignment="1" applyProtection="1">
      <alignment horizontal="right" vertical="center" indent="1"/>
      <protection locked="0"/>
    </xf>
    <xf numFmtId="167" fontId="56" fillId="0" borderId="24" xfId="88" applyNumberFormat="1" applyFont="1" applyFill="1" applyBorder="1" applyAlignment="1" applyProtection="1">
      <alignment horizontal="right" vertical="center" indent="1"/>
      <protection locked="0"/>
    </xf>
    <xf numFmtId="167" fontId="56" fillId="0" borderId="27" xfId="108" applyNumberFormat="1" applyFont="1" applyFill="1" applyBorder="1" applyAlignment="1" applyProtection="1">
      <alignment horizontal="right" indent="1"/>
      <protection locked="0"/>
    </xf>
    <xf numFmtId="167" fontId="55" fillId="0" borderId="20" xfId="108" applyNumberFormat="1" applyFont="1" applyFill="1" applyBorder="1" applyAlignment="1" applyProtection="1">
      <alignment horizontal="right" vertical="center" indent="1"/>
      <protection locked="0"/>
    </xf>
    <xf numFmtId="167" fontId="56" fillId="0" borderId="20" xfId="18" applyNumberFormat="1" applyFont="1" applyFill="1" applyBorder="1" applyAlignment="1" applyProtection="1">
      <alignment horizontal="right" vertical="center" indent="1"/>
      <protection locked="0"/>
    </xf>
    <xf numFmtId="167" fontId="56" fillId="0" borderId="19" xfId="18" applyNumberFormat="1" applyFont="1" applyFill="1" applyBorder="1" applyAlignment="1" applyProtection="1">
      <alignment horizontal="right" vertical="center" indent="1"/>
      <protection locked="0"/>
    </xf>
    <xf numFmtId="167" fontId="55" fillId="0" borderId="19" xfId="88" applyNumberFormat="1" applyFont="1" applyFill="1" applyBorder="1" applyAlignment="1">
      <alignment horizontal="right" vertical="center" indent="1"/>
    </xf>
    <xf numFmtId="167" fontId="55" fillId="0" borderId="26" xfId="18" applyNumberFormat="1" applyFont="1" applyFill="1" applyBorder="1" applyAlignment="1">
      <alignment horizontal="right" vertical="center" indent="1"/>
    </xf>
    <xf numFmtId="4" fontId="0" fillId="0" borderId="0" xfId="0" applyNumberFormat="1" applyBorder="1"/>
    <xf numFmtId="167" fontId="39" fillId="0" borderId="20" xfId="88" applyNumberFormat="1" applyFont="1" applyFill="1" applyBorder="1" applyAlignment="1">
      <alignment/>
    </xf>
    <xf numFmtId="167" fontId="39" fillId="0" borderId="20" xfId="88" applyNumberFormat="1" applyFont="1" applyFill="1" applyBorder="1" applyAlignment="1" applyProtection="1">
      <alignment horizontal="right" indent="1"/>
      <protection locked="0"/>
    </xf>
    <xf numFmtId="167" fontId="39" fillId="0" borderId="20" xfId="88" applyNumberFormat="1" applyFont="1" applyFill="1" applyBorder="1" applyAlignment="1" applyProtection="1">
      <alignment horizontal="right" indent="1"/>
      <protection/>
    </xf>
    <xf numFmtId="167" fontId="39" fillId="0" borderId="35" xfId="108" applyNumberFormat="1" applyFont="1" applyFill="1" applyBorder="1" applyAlignment="1">
      <alignment horizontal="right" vertical="center" indent="1"/>
      <protection/>
    </xf>
    <xf numFmtId="167" fontId="39" fillId="0" borderId="24" xfId="108" applyNumberFormat="1" applyFont="1" applyFill="1" applyBorder="1" applyAlignment="1">
      <alignment horizontal="right" vertical="center" indent="1"/>
      <protection/>
    </xf>
    <xf numFmtId="167" fontId="38" fillId="0" borderId="24" xfId="88" applyNumberFormat="1" applyFont="1" applyFill="1" applyBorder="1" applyAlignment="1">
      <alignment horizontal="right" vertical="center" indent="1"/>
    </xf>
    <xf numFmtId="167" fontId="38" fillId="0" borderId="27" xfId="108" applyNumberFormat="1" applyFont="1" applyFill="1" applyBorder="1" applyAlignment="1">
      <alignment horizontal="right" vertical="center" indent="1"/>
      <protection/>
    </xf>
    <xf numFmtId="167" fontId="38" fillId="0" borderId="24" xfId="88" applyNumberFormat="1" applyFont="1" applyFill="1" applyBorder="1" applyAlignment="1" applyProtection="1">
      <alignment horizontal="right" vertical="center" indent="1"/>
      <protection locked="0"/>
    </xf>
    <xf numFmtId="167" fontId="39" fillId="0" borderId="26" xfId="88" applyNumberFormat="1" applyFont="1" applyFill="1" applyBorder="1" applyAlignment="1">
      <alignment horizontal="right" vertical="center" indent="1"/>
    </xf>
    <xf numFmtId="167" fontId="39" fillId="0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0" borderId="20" xfId="18" applyNumberFormat="1" applyFont="1" applyFill="1" applyBorder="1" applyAlignment="1" applyProtection="1">
      <alignment horizontal="right" vertical="center" indent="1"/>
      <protection locked="0"/>
    </xf>
    <xf numFmtId="167" fontId="39" fillId="0" borderId="19" xfId="108" applyNumberFormat="1" applyFont="1" applyFill="1" applyBorder="1" applyAlignment="1" applyProtection="1">
      <alignment horizontal="right" vertical="center" indent="1"/>
      <protection locked="0"/>
    </xf>
    <xf numFmtId="167" fontId="38" fillId="0" borderId="20" xfId="88" applyNumberFormat="1" applyFont="1" applyFill="1" applyBorder="1" applyAlignment="1" applyProtection="1" quotePrefix="1">
      <alignment horizontal="right" vertical="center" indent="1"/>
      <protection/>
    </xf>
    <xf numFmtId="0" fontId="16" fillId="0" borderId="36" xfId="0" applyFont="1" applyFill="1" applyBorder="1" applyAlignment="1" applyProtection="1">
      <alignment horizontal="center"/>
      <protection locked="0"/>
    </xf>
    <xf numFmtId="0" fontId="16" fillId="58" borderId="35" xfId="0" applyFont="1" applyFill="1" applyBorder="1" applyAlignment="1" applyProtection="1">
      <alignment horizontal="center"/>
      <protection locked="0"/>
    </xf>
    <xf numFmtId="0" fontId="16" fillId="58" borderId="37" xfId="0" applyFont="1" applyFill="1" applyBorder="1" applyAlignment="1" applyProtection="1">
      <alignment horizontal="center"/>
      <protection locked="0"/>
    </xf>
    <xf numFmtId="0" fontId="16" fillId="58" borderId="30" xfId="0" applyFont="1" applyFill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left" wrapText="1"/>
    </xf>
    <xf numFmtId="0" fontId="39" fillId="56" borderId="0" xfId="0" applyFont="1" applyFill="1" applyAlignment="1" applyProtection="1">
      <alignment horizontal="center"/>
      <protection locked="0"/>
    </xf>
  </cellXfs>
  <cellStyles count="5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  <cellStyle name="Normal 14" xfId="582"/>
  </cellStyles>
  <dxfs count="3"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6.sharepoint.microsoftonline.com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6.sharepoint.microsoftonline.com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6.sharepoint.microsoftonline.com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6.sharepoint.microsoftonline.com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6.sharepoint.microsoftonline.com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tabSelected="1" workbookViewId="0" topLeftCell="A1">
      <selection activeCell="B8" sqref="B8"/>
    </sheetView>
  </sheetViews>
  <sheetFormatPr defaultColWidth="9.140625" defaultRowHeight="15" outlineLevelCol="1"/>
  <cols>
    <col min="1" max="1" width="45.00390625" style="3" customWidth="1"/>
    <col min="2" max="3" width="14.7109375" style="3" customWidth="1"/>
    <col min="4" max="6" width="14.7109375" style="3" customWidth="1" outlineLevel="1"/>
    <col min="7" max="8" width="14.7109375" style="3" customWidth="1"/>
    <col min="9" max="9" width="2.28125" style="3" customWidth="1"/>
    <col min="10" max="11" width="15.7109375" style="3" hidden="1" customWidth="1" outlineLevel="1"/>
    <col min="12" max="12" width="1.8515625" style="3" hidden="1" customWidth="1" outlineLevel="1"/>
    <col min="13" max="14" width="15.7109375" style="3" hidden="1" customWidth="1" outlineLevel="1"/>
    <col min="15" max="15" width="9.140625" style="3" customWidth="1" collapsed="1"/>
    <col min="16" max="16" width="21.140625" style="3" customWidth="1"/>
    <col min="17" max="17" width="20.00390625" style="3" customWidth="1"/>
    <col min="18" max="18" width="18.57421875" style="3" customWidth="1"/>
    <col min="19" max="16384" width="9.140625" style="3" customWidth="1"/>
  </cols>
  <sheetData>
    <row r="1" spans="1:14" s="42" customFormat="1" ht="15.6">
      <c r="A1" s="118" t="s">
        <v>46</v>
      </c>
      <c r="B1" s="118"/>
      <c r="C1" s="118"/>
      <c r="D1" s="118"/>
      <c r="E1" s="118"/>
      <c r="F1" s="118"/>
      <c r="G1" s="118"/>
      <c r="H1" s="118"/>
      <c r="I1" s="8"/>
      <c r="J1" s="22"/>
      <c r="K1" s="22"/>
      <c r="L1" s="22"/>
      <c r="M1" s="22"/>
      <c r="N1" s="22"/>
    </row>
    <row r="2" spans="1:19" s="42" customFormat="1" ht="15.6">
      <c r="A2" s="118" t="s">
        <v>43</v>
      </c>
      <c r="B2" s="118"/>
      <c r="C2" s="118"/>
      <c r="D2" s="118"/>
      <c r="E2" s="118"/>
      <c r="F2" s="118"/>
      <c r="G2" s="118"/>
      <c r="H2" s="118"/>
      <c r="I2" s="8"/>
      <c r="J2" s="109"/>
      <c r="K2" s="109"/>
      <c r="L2" s="109"/>
      <c r="M2" s="109"/>
      <c r="N2" s="109"/>
      <c r="O2" s="43"/>
      <c r="P2" s="43"/>
      <c r="Q2" s="43"/>
      <c r="R2" s="43"/>
      <c r="S2" s="43"/>
    </row>
    <row r="3" spans="1:19" s="42" customFormat="1" ht="15.6">
      <c r="A3" s="7"/>
      <c r="B3" s="7"/>
      <c r="C3" s="7"/>
      <c r="D3" s="7"/>
      <c r="E3" s="7"/>
      <c r="F3" s="7"/>
      <c r="G3" s="7"/>
      <c r="H3" s="7"/>
      <c r="I3" s="8"/>
      <c r="J3" s="110" t="s">
        <v>17</v>
      </c>
      <c r="K3" s="111"/>
      <c r="L3" s="111"/>
      <c r="M3" s="111"/>
      <c r="N3" s="112"/>
      <c r="O3" s="43"/>
      <c r="P3" s="43"/>
      <c r="Q3" s="43"/>
      <c r="R3" s="43"/>
      <c r="S3" s="43"/>
    </row>
    <row r="4" spans="1:14" s="42" customFormat="1" ht="48.6">
      <c r="A4" s="2" t="s">
        <v>0</v>
      </c>
      <c r="B4" s="4" t="s">
        <v>44</v>
      </c>
      <c r="C4" s="1" t="s">
        <v>24</v>
      </c>
      <c r="D4" s="84" t="s">
        <v>25</v>
      </c>
      <c r="E4" s="84" t="s">
        <v>26</v>
      </c>
      <c r="F4" s="1" t="s">
        <v>27</v>
      </c>
      <c r="G4" s="1" t="s">
        <v>28</v>
      </c>
      <c r="H4" s="1" t="s">
        <v>29</v>
      </c>
      <c r="I4" s="8"/>
      <c r="J4" s="44" t="s">
        <v>16</v>
      </c>
      <c r="K4" s="45" t="s">
        <v>13</v>
      </c>
      <c r="L4" s="22"/>
      <c r="M4" s="44" t="s">
        <v>15</v>
      </c>
      <c r="N4" s="46" t="s">
        <v>14</v>
      </c>
    </row>
    <row r="5" spans="1:15" s="42" customFormat="1" ht="15.6">
      <c r="A5" s="32" t="s">
        <v>1</v>
      </c>
      <c r="B5" s="96">
        <v>85932.37999999989</v>
      </c>
      <c r="C5" s="97">
        <v>135859</v>
      </c>
      <c r="D5" s="98">
        <f>B20</f>
        <v>66566.75</v>
      </c>
      <c r="E5" s="98">
        <f>B20</f>
        <v>66566.75</v>
      </c>
      <c r="F5" s="98">
        <f>B20</f>
        <v>66566.75</v>
      </c>
      <c r="G5" s="19">
        <f>+F20</f>
        <v>23405.98999999999</v>
      </c>
      <c r="H5" s="19">
        <f>G20</f>
        <v>-15756.439242162276</v>
      </c>
      <c r="I5" s="8"/>
      <c r="J5" s="27">
        <f>E5-D5</f>
        <v>0</v>
      </c>
      <c r="K5" s="47">
        <f>_xlfn.IFERROR(E5/D5,"")</f>
        <v>1</v>
      </c>
      <c r="L5" s="22"/>
      <c r="M5" s="27">
        <f>F5-D5</f>
        <v>0</v>
      </c>
      <c r="N5" s="47">
        <f>_xlfn.IFERROR(F5/D5,"")</f>
        <v>1</v>
      </c>
      <c r="O5" s="48"/>
    </row>
    <row r="6" spans="1:14" s="42" customFormat="1" ht="15.6">
      <c r="A6" s="70" t="s">
        <v>2</v>
      </c>
      <c r="B6" s="99"/>
      <c r="C6" s="100"/>
      <c r="D6" s="85"/>
      <c r="E6" s="85"/>
      <c r="F6" s="101"/>
      <c r="G6" s="9"/>
      <c r="H6" s="9"/>
      <c r="I6" s="8"/>
      <c r="J6" s="27"/>
      <c r="K6" s="49" t="str">
        <f aca="true" t="shared" si="0" ref="K6:K28">_xlfn.IFERROR(E6/D6,"")</f>
        <v/>
      </c>
      <c r="L6" s="22"/>
      <c r="M6" s="27"/>
      <c r="N6" s="49" t="str">
        <f aca="true" t="shared" si="1" ref="N6:N28">_xlfn.IFERROR(F6/D6,"")</f>
        <v/>
      </c>
    </row>
    <row r="7" spans="1:14" s="42" customFormat="1" ht="15.6">
      <c r="A7" s="63" t="s">
        <v>23</v>
      </c>
      <c r="B7" s="102">
        <f>994405-18</f>
        <v>994387</v>
      </c>
      <c r="C7" s="78">
        <v>1023838</v>
      </c>
      <c r="D7" s="78">
        <v>1028519.5</v>
      </c>
      <c r="E7" s="78">
        <v>65221.04</v>
      </c>
      <c r="F7" s="78">
        <f>+D7</f>
        <v>1028519.5</v>
      </c>
      <c r="G7" s="66">
        <v>1118907.3378378379</v>
      </c>
      <c r="H7" s="10">
        <v>1202494.7082816279</v>
      </c>
      <c r="I7" s="8"/>
      <c r="J7" s="23"/>
      <c r="K7" s="62"/>
      <c r="L7" s="22"/>
      <c r="M7" s="23"/>
      <c r="N7" s="62"/>
    </row>
    <row r="8" spans="1:19" s="42" customFormat="1" ht="15.6">
      <c r="A8" s="63" t="s">
        <v>21</v>
      </c>
      <c r="B8" s="82">
        <v>3203</v>
      </c>
      <c r="C8" s="79">
        <v>2000</v>
      </c>
      <c r="D8" s="79">
        <f>+C8</f>
        <v>2000</v>
      </c>
      <c r="E8" s="78">
        <v>68.28</v>
      </c>
      <c r="F8" s="79">
        <v>3200</v>
      </c>
      <c r="G8" s="21">
        <v>2000</v>
      </c>
      <c r="H8" s="21">
        <v>2000</v>
      </c>
      <c r="I8" s="22"/>
      <c r="J8" s="23">
        <f>E8-D8</f>
        <v>-1931.72</v>
      </c>
      <c r="K8" s="24">
        <f>_xlfn.IFERROR(E8/D8,"")</f>
        <v>0.034140000000000004</v>
      </c>
      <c r="L8" s="22"/>
      <c r="M8" s="23">
        <f>F8-D8</f>
        <v>1200</v>
      </c>
      <c r="N8" s="24">
        <f t="shared" si="1"/>
        <v>1.6</v>
      </c>
      <c r="O8" s="50"/>
      <c r="R8" s="50"/>
      <c r="S8" s="51"/>
    </row>
    <row r="9" spans="1:19" s="42" customFormat="1" ht="17.4">
      <c r="A9" s="64" t="s">
        <v>30</v>
      </c>
      <c r="B9" s="82">
        <v>104597</v>
      </c>
      <c r="C9" s="80">
        <v>0</v>
      </c>
      <c r="D9" s="80">
        <f>+C9</f>
        <v>0</v>
      </c>
      <c r="E9" s="87"/>
      <c r="F9" s="80">
        <v>395403</v>
      </c>
      <c r="G9" s="25"/>
      <c r="H9" s="25"/>
      <c r="I9" s="22"/>
      <c r="J9" s="23"/>
      <c r="K9" s="24" t="str">
        <f aca="true" t="shared" si="2" ref="K9:K18">_xlfn.IFERROR(E9/D9,"")</f>
        <v/>
      </c>
      <c r="L9" s="22"/>
      <c r="M9" s="23"/>
      <c r="N9" s="24" t="str">
        <f t="shared" si="1"/>
        <v/>
      </c>
      <c r="O9" s="50"/>
      <c r="P9" s="50"/>
      <c r="Q9" s="50"/>
      <c r="R9" s="50"/>
      <c r="S9" s="51"/>
    </row>
    <row r="10" spans="1:19" s="42" customFormat="1" ht="15.6">
      <c r="A10" s="35" t="s">
        <v>3</v>
      </c>
      <c r="B10" s="81">
        <f>SUM(B7:B9)</f>
        <v>1102187</v>
      </c>
      <c r="C10" s="81">
        <f>SUM(C7:C9)</f>
        <v>1025838</v>
      </c>
      <c r="D10" s="81">
        <f aca="true" t="shared" si="3" ref="D10:E10">SUM(D7:D9)</f>
        <v>1030519.5</v>
      </c>
      <c r="E10" s="81">
        <f t="shared" si="3"/>
        <v>65289.32</v>
      </c>
      <c r="F10" s="81">
        <f>SUM(F7:F9)</f>
        <v>1427122.5</v>
      </c>
      <c r="G10" s="11">
        <f aca="true" t="shared" si="4" ref="G10:H10">SUM(G7:G9)</f>
        <v>1120907.3378378379</v>
      </c>
      <c r="H10" s="12">
        <f t="shared" si="4"/>
        <v>1204494.7082816279</v>
      </c>
      <c r="I10" s="8"/>
      <c r="J10" s="23">
        <f>E10-D10</f>
        <v>-965230.18</v>
      </c>
      <c r="K10" s="24">
        <f t="shared" si="2"/>
        <v>0.06335573465616129</v>
      </c>
      <c r="L10" s="22"/>
      <c r="M10" s="23">
        <f aca="true" t="shared" si="5" ref="M10">F10-D10</f>
        <v>396603</v>
      </c>
      <c r="N10" s="24">
        <f t="shared" si="1"/>
        <v>1.3848573462219784</v>
      </c>
      <c r="O10" s="50"/>
      <c r="P10" s="50"/>
      <c r="Q10" s="50"/>
      <c r="R10" s="50"/>
      <c r="S10" s="51"/>
    </row>
    <row r="11" spans="1:19" s="42" customFormat="1" ht="15.6">
      <c r="A11" s="33" t="s">
        <v>4</v>
      </c>
      <c r="B11" s="82"/>
      <c r="C11" s="82"/>
      <c r="D11" s="88"/>
      <c r="E11" s="88"/>
      <c r="F11" s="103"/>
      <c r="G11" s="26"/>
      <c r="H11" s="26"/>
      <c r="I11" s="22"/>
      <c r="J11" s="27"/>
      <c r="K11" s="28" t="str">
        <f t="shared" si="2"/>
        <v/>
      </c>
      <c r="L11" s="22"/>
      <c r="M11" s="27"/>
      <c r="N11" s="28" t="str">
        <f t="shared" si="1"/>
        <v/>
      </c>
      <c r="O11" s="50"/>
      <c r="P11" s="50"/>
      <c r="Q11" s="50"/>
      <c r="R11" s="50"/>
      <c r="S11" s="51"/>
    </row>
    <row r="12" spans="1:19" s="42" customFormat="1" ht="17.4">
      <c r="A12" s="63" t="s">
        <v>39</v>
      </c>
      <c r="B12" s="82">
        <f>-934025.75-7615.64-10314.24</f>
        <v>-951955.63</v>
      </c>
      <c r="C12" s="82">
        <v>-1096474.26</v>
      </c>
      <c r="D12" s="82">
        <v>-1096474.26</v>
      </c>
      <c r="E12" s="78">
        <v>-2895.94</v>
      </c>
      <c r="F12" s="80">
        <f>+C12-28406+50000</f>
        <v>-1074880.26</v>
      </c>
      <c r="G12" s="25">
        <f>C12*1.058</f>
        <v>-1160069.7670800001</v>
      </c>
      <c r="H12" s="25">
        <f>G12*1.058</f>
        <v>-1227353.8135706403</v>
      </c>
      <c r="I12" s="22"/>
      <c r="J12" s="23"/>
      <c r="K12" s="65"/>
      <c r="L12" s="22"/>
      <c r="M12" s="23"/>
      <c r="N12" s="65"/>
      <c r="O12" s="50"/>
      <c r="P12" s="50"/>
      <c r="Q12" s="50"/>
      <c r="R12" s="50"/>
      <c r="S12" s="51"/>
    </row>
    <row r="13" spans="1:14" s="42" customFormat="1" ht="17.4">
      <c r="A13" s="64" t="s">
        <v>40</v>
      </c>
      <c r="B13" s="82">
        <v>-104597</v>
      </c>
      <c r="C13" s="82">
        <f>-C9</f>
        <v>0</v>
      </c>
      <c r="D13" s="82">
        <f>+C13</f>
        <v>0</v>
      </c>
      <c r="E13" s="78"/>
      <c r="F13" s="80">
        <v>-395403</v>
      </c>
      <c r="G13" s="25"/>
      <c r="H13" s="25"/>
      <c r="I13" s="22"/>
      <c r="J13" s="23">
        <f>E13-D13</f>
        <v>0</v>
      </c>
      <c r="K13" s="29" t="str">
        <f t="shared" si="2"/>
        <v/>
      </c>
      <c r="L13" s="22"/>
      <c r="M13" s="23">
        <f>F13-D13</f>
        <v>-395403</v>
      </c>
      <c r="N13" s="29" t="str">
        <f t="shared" si="1"/>
        <v/>
      </c>
    </row>
    <row r="14" spans="1:14" s="42" customFormat="1" ht="31.2">
      <c r="A14" s="83" t="s">
        <v>22</v>
      </c>
      <c r="B14" s="82">
        <v>-65000</v>
      </c>
      <c r="C14" s="82"/>
      <c r="D14" s="87"/>
      <c r="E14" s="87"/>
      <c r="F14" s="80"/>
      <c r="G14" s="25"/>
      <c r="H14" s="25"/>
      <c r="I14" s="22"/>
      <c r="J14" s="23"/>
      <c r="K14" s="29" t="str">
        <f t="shared" si="2"/>
        <v/>
      </c>
      <c r="L14" s="22"/>
      <c r="M14" s="23"/>
      <c r="N14" s="29" t="str">
        <f t="shared" si="1"/>
        <v/>
      </c>
    </row>
    <row r="15" spans="1:14" s="42" customFormat="1" ht="15.6">
      <c r="A15" s="35" t="s">
        <v>5</v>
      </c>
      <c r="B15" s="104">
        <f>SUM(B12:B14)</f>
        <v>-1121552.63</v>
      </c>
      <c r="C15" s="104">
        <f aca="true" t="shared" si="6" ref="C15:H15">SUM(C12:C14)</f>
        <v>-1096474.26</v>
      </c>
      <c r="D15" s="104">
        <f t="shared" si="6"/>
        <v>-1096474.26</v>
      </c>
      <c r="E15" s="104">
        <f t="shared" si="6"/>
        <v>-2895.94</v>
      </c>
      <c r="F15" s="104">
        <f>SUM(F12:F14)</f>
        <v>-1470283.26</v>
      </c>
      <c r="G15" s="12">
        <f>SUM(G12:G14)</f>
        <v>-1160069.7670800001</v>
      </c>
      <c r="H15" s="12">
        <f t="shared" si="6"/>
        <v>-1227353.8135706403</v>
      </c>
      <c r="I15" s="8"/>
      <c r="J15" s="23">
        <f>E15-D15</f>
        <v>1093578.32</v>
      </c>
      <c r="K15" s="52">
        <f t="shared" si="2"/>
        <v>0.002641138151295955</v>
      </c>
      <c r="L15" s="22"/>
      <c r="M15" s="23">
        <f>F15-D15</f>
        <v>-373809</v>
      </c>
      <c r="N15" s="52">
        <f t="shared" si="1"/>
        <v>1.3409190836819096</v>
      </c>
    </row>
    <row r="16" spans="1:14" s="42" customFormat="1" ht="17.4">
      <c r="A16" s="36" t="s">
        <v>6</v>
      </c>
      <c r="B16" s="105"/>
      <c r="C16" s="105"/>
      <c r="D16" s="90"/>
      <c r="E16" s="91"/>
      <c r="F16" s="106"/>
      <c r="G16" s="39"/>
      <c r="H16" s="39"/>
      <c r="I16" s="22"/>
      <c r="J16" s="40">
        <f>E16-D16</f>
        <v>0</v>
      </c>
      <c r="K16" s="41" t="str">
        <f t="shared" si="2"/>
        <v/>
      </c>
      <c r="L16" s="22"/>
      <c r="M16" s="40">
        <f>F16-D16</f>
        <v>0</v>
      </c>
      <c r="N16" s="41" t="str">
        <f t="shared" si="1"/>
        <v/>
      </c>
    </row>
    <row r="17" spans="1:14" s="42" customFormat="1" ht="17.4">
      <c r="A17" s="33" t="s">
        <v>20</v>
      </c>
      <c r="B17" s="107"/>
      <c r="C17" s="107"/>
      <c r="D17" s="87"/>
      <c r="E17" s="87"/>
      <c r="F17" s="80"/>
      <c r="G17" s="25"/>
      <c r="H17" s="25"/>
      <c r="I17" s="22"/>
      <c r="J17" s="27"/>
      <c r="K17" s="28" t="str">
        <f t="shared" si="2"/>
        <v/>
      </c>
      <c r="L17" s="22"/>
      <c r="M17" s="27"/>
      <c r="N17" s="28" t="str">
        <f t="shared" si="1"/>
        <v/>
      </c>
    </row>
    <row r="18" spans="1:14" s="42" customFormat="1" ht="15.6">
      <c r="A18" s="37"/>
      <c r="B18" s="82"/>
      <c r="C18" s="82"/>
      <c r="D18" s="89"/>
      <c r="E18" s="89"/>
      <c r="F18" s="82"/>
      <c r="G18" s="20"/>
      <c r="H18" s="30"/>
      <c r="I18" s="22"/>
      <c r="J18" s="23"/>
      <c r="K18" s="29" t="str">
        <f t="shared" si="2"/>
        <v/>
      </c>
      <c r="L18" s="22"/>
      <c r="M18" s="23"/>
      <c r="N18" s="29" t="str">
        <f t="shared" si="1"/>
        <v/>
      </c>
    </row>
    <row r="19" spans="1:14" s="42" customFormat="1" ht="15.6">
      <c r="A19" s="33" t="s">
        <v>7</v>
      </c>
      <c r="B19" s="104">
        <f>SUM(B18:B18)</f>
        <v>0</v>
      </c>
      <c r="C19" s="104">
        <f>SUM(C18:C18)</f>
        <v>0</v>
      </c>
      <c r="D19" s="104">
        <f aca="true" t="shared" si="7" ref="D19:E19">SUM(D18:D18)</f>
        <v>0</v>
      </c>
      <c r="E19" s="104">
        <f t="shared" si="7"/>
        <v>0</v>
      </c>
      <c r="F19" s="104">
        <f>SUM(F18:F18)</f>
        <v>0</v>
      </c>
      <c r="G19" s="12">
        <f>SUM(G18:G18)</f>
        <v>0</v>
      </c>
      <c r="H19" s="12">
        <f>SUM(H18:H18)</f>
        <v>0</v>
      </c>
      <c r="I19" s="8"/>
      <c r="J19" s="53">
        <f>E19-D19</f>
        <v>0</v>
      </c>
      <c r="K19" s="52" t="str">
        <f t="shared" si="0"/>
        <v/>
      </c>
      <c r="L19" s="22"/>
      <c r="M19" s="53">
        <f aca="true" t="shared" si="8" ref="M19">F19-D19</f>
        <v>0</v>
      </c>
      <c r="N19" s="52" t="str">
        <f t="shared" si="1"/>
        <v/>
      </c>
    </row>
    <row r="20" spans="1:14" s="42" customFormat="1" ht="15.6">
      <c r="A20" s="36" t="s">
        <v>8</v>
      </c>
      <c r="B20" s="108">
        <f>B5+B10+B15+B16+B19</f>
        <v>66566.75</v>
      </c>
      <c r="C20" s="108">
        <f>C5+C10+C15+C16+C19</f>
        <v>65222.73999999999</v>
      </c>
      <c r="D20" s="108">
        <f aca="true" t="shared" si="9" ref="D20">D5+D10+D15+D16+D19</f>
        <v>611.9899999999907</v>
      </c>
      <c r="E20" s="108">
        <f>E5+E10+E15+E16+E19</f>
        <v>128960.13</v>
      </c>
      <c r="F20" s="108">
        <f>F5+F10+F15+F16+F19</f>
        <v>23405.98999999999</v>
      </c>
      <c r="G20" s="57">
        <f>G5+G10+G15+G16+G19</f>
        <v>-15756.439242162276</v>
      </c>
      <c r="H20" s="57">
        <f>H5+H10+H15+H16+H19</f>
        <v>-38615.5445311747</v>
      </c>
      <c r="I20" s="8"/>
      <c r="J20" s="40">
        <f>E20-D20</f>
        <v>128348.14000000001</v>
      </c>
      <c r="K20" s="41">
        <f t="shared" si="0"/>
        <v>210.72260984656933</v>
      </c>
      <c r="L20" s="22"/>
      <c r="M20" s="40">
        <f>F20-D20</f>
        <v>22794</v>
      </c>
      <c r="N20" s="41">
        <f t="shared" si="1"/>
        <v>38.245706629193855</v>
      </c>
    </row>
    <row r="21" spans="1:14" s="42" customFormat="1" ht="17.4">
      <c r="A21" s="33" t="s">
        <v>38</v>
      </c>
      <c r="B21" s="13"/>
      <c r="C21" s="13"/>
      <c r="D21" s="86"/>
      <c r="E21" s="86"/>
      <c r="F21" s="10"/>
      <c r="G21" s="10"/>
      <c r="H21" s="10"/>
      <c r="I21" s="8"/>
      <c r="J21" s="27"/>
      <c r="K21" s="54" t="str">
        <f t="shared" si="0"/>
        <v/>
      </c>
      <c r="L21" s="22"/>
      <c r="M21" s="27"/>
      <c r="N21" s="54" t="str">
        <f t="shared" si="1"/>
        <v/>
      </c>
    </row>
    <row r="22" spans="1:16" s="42" customFormat="1" ht="15.6">
      <c r="A22" s="34" t="s">
        <v>12</v>
      </c>
      <c r="B22" s="31">
        <f>+(0.0410958904109589)*B15</f>
        <v>-46091.203972602736</v>
      </c>
      <c r="C22" s="31">
        <f>+(0.0410958904109589)*C15</f>
        <v>-45060.58602739726</v>
      </c>
      <c r="D22" s="31">
        <f aca="true" t="shared" si="10" ref="D22:E22">+(0.0410958904109589)*D15</f>
        <v>-45060.58602739726</v>
      </c>
      <c r="E22" s="31">
        <f t="shared" si="10"/>
        <v>-119.01123287671233</v>
      </c>
      <c r="F22" s="31">
        <f>+(0.0410958904109589)*F15</f>
        <v>-60422.599726027394</v>
      </c>
      <c r="G22" s="31">
        <f>+(0.0410958904109589)*G15</f>
        <v>-47674.100016986304</v>
      </c>
      <c r="H22" s="31">
        <f>+(0.0410958904109589)*H15</f>
        <v>-50439.197817971515</v>
      </c>
      <c r="I22" s="22"/>
      <c r="J22" s="23">
        <f>E22-D22</f>
        <v>44941.574794520544</v>
      </c>
      <c r="K22" s="24">
        <f t="shared" si="0"/>
        <v>0.002641138151295955</v>
      </c>
      <c r="L22" s="22"/>
      <c r="M22" s="23">
        <f aca="true" t="shared" si="11" ref="M22:M24">F22-D22</f>
        <v>-15362.013698630137</v>
      </c>
      <c r="N22" s="24">
        <f t="shared" si="1"/>
        <v>1.3409190836819096</v>
      </c>
      <c r="P22" s="72"/>
    </row>
    <row r="23" spans="1:16" s="42" customFormat="1" ht="15.6">
      <c r="A23" s="34"/>
      <c r="B23" s="31"/>
      <c r="C23" s="31"/>
      <c r="D23" s="92"/>
      <c r="E23" s="92"/>
      <c r="F23" s="31"/>
      <c r="G23" s="31"/>
      <c r="H23" s="31"/>
      <c r="I23" s="22"/>
      <c r="J23" s="23"/>
      <c r="K23" s="24"/>
      <c r="L23" s="22"/>
      <c r="M23" s="23"/>
      <c r="N23" s="24"/>
      <c r="P23" s="73"/>
    </row>
    <row r="24" spans="1:14" s="42" customFormat="1" ht="15.6">
      <c r="A24" s="33" t="s">
        <v>9</v>
      </c>
      <c r="B24" s="14">
        <f aca="true" t="shared" si="12" ref="B24:H24">SUM(B22:B23)</f>
        <v>-46091.203972602736</v>
      </c>
      <c r="C24" s="14">
        <f t="shared" si="12"/>
        <v>-45060.58602739726</v>
      </c>
      <c r="D24" s="14">
        <f t="shared" si="12"/>
        <v>-45060.58602739726</v>
      </c>
      <c r="E24" s="14">
        <f t="shared" si="12"/>
        <v>-119.01123287671233</v>
      </c>
      <c r="F24" s="14">
        <f t="shared" si="12"/>
        <v>-60422.599726027394</v>
      </c>
      <c r="G24" s="14">
        <f t="shared" si="12"/>
        <v>-47674.100016986304</v>
      </c>
      <c r="H24" s="14">
        <f t="shared" si="12"/>
        <v>-50439.197817971515</v>
      </c>
      <c r="I24" s="8"/>
      <c r="J24" s="23">
        <f>E24-D24</f>
        <v>44941.574794520544</v>
      </c>
      <c r="K24" s="24">
        <f t="shared" si="0"/>
        <v>0.002641138151295955</v>
      </c>
      <c r="L24" s="22"/>
      <c r="M24" s="23">
        <f t="shared" si="11"/>
        <v>-15362.013698630137</v>
      </c>
      <c r="N24" s="24">
        <f t="shared" si="1"/>
        <v>1.3409190836819096</v>
      </c>
    </row>
    <row r="25" spans="1:14" s="42" customFormat="1" ht="15.6">
      <c r="A25" s="38"/>
      <c r="B25" s="15"/>
      <c r="C25" s="15"/>
      <c r="D25" s="93"/>
      <c r="E25" s="93"/>
      <c r="F25" s="14"/>
      <c r="G25" s="14"/>
      <c r="H25" s="14"/>
      <c r="I25" s="8"/>
      <c r="J25" s="23"/>
      <c r="K25" s="54" t="str">
        <f t="shared" si="0"/>
        <v/>
      </c>
      <c r="L25" s="22"/>
      <c r="M25" s="23"/>
      <c r="N25" s="54" t="str">
        <f t="shared" si="1"/>
        <v/>
      </c>
    </row>
    <row r="26" spans="1:14" s="42" customFormat="1" ht="15.6">
      <c r="A26" s="38" t="s">
        <v>10</v>
      </c>
      <c r="B26" s="10">
        <f aca="true" t="shared" si="13" ref="B26:H26">ABS(IF(B20+B24&gt;0,0,B20+B24))</f>
        <v>0</v>
      </c>
      <c r="C26" s="10">
        <f t="shared" si="13"/>
        <v>0</v>
      </c>
      <c r="D26" s="10">
        <f t="shared" si="13"/>
        <v>44448.59602739727</v>
      </c>
      <c r="E26" s="10">
        <f t="shared" si="13"/>
        <v>0</v>
      </c>
      <c r="F26" s="10">
        <f t="shared" si="13"/>
        <v>37016.609726027404</v>
      </c>
      <c r="G26" s="10">
        <f t="shared" si="13"/>
        <v>63430.53925914858</v>
      </c>
      <c r="H26" s="10">
        <f t="shared" si="13"/>
        <v>89054.74234914623</v>
      </c>
      <c r="I26" s="8"/>
      <c r="J26" s="23">
        <f>E26-D26</f>
        <v>-44448.59602739727</v>
      </c>
      <c r="K26" s="24">
        <f t="shared" si="0"/>
        <v>0</v>
      </c>
      <c r="L26" s="22"/>
      <c r="M26" s="23">
        <f>F26-D26</f>
        <v>-7431.986301369863</v>
      </c>
      <c r="N26" s="24">
        <f t="shared" si="1"/>
        <v>0.8327959268547216</v>
      </c>
    </row>
    <row r="27" spans="1:14" s="42" customFormat="1" ht="15.6">
      <c r="A27" s="35"/>
      <c r="B27" s="16"/>
      <c r="C27" s="16"/>
      <c r="D27" s="94"/>
      <c r="E27" s="94"/>
      <c r="F27" s="17"/>
      <c r="G27" s="17"/>
      <c r="H27" s="17"/>
      <c r="I27" s="8"/>
      <c r="J27" s="53"/>
      <c r="K27" s="54" t="str">
        <f t="shared" si="0"/>
        <v/>
      </c>
      <c r="L27" s="22"/>
      <c r="M27" s="53"/>
      <c r="N27" s="54" t="str">
        <f t="shared" si="1"/>
        <v/>
      </c>
    </row>
    <row r="28" spans="1:14" s="42" customFormat="1" ht="15.6">
      <c r="A28" s="36" t="s">
        <v>11</v>
      </c>
      <c r="B28" s="18">
        <f aca="true" t="shared" si="14" ref="B28:H28">ROUND(B20+B24+B26,0)</f>
        <v>20476</v>
      </c>
      <c r="C28" s="18">
        <f t="shared" si="14"/>
        <v>20162</v>
      </c>
      <c r="D28" s="18">
        <f t="shared" si="14"/>
        <v>0</v>
      </c>
      <c r="E28" s="18">
        <f t="shared" si="14"/>
        <v>128841</v>
      </c>
      <c r="F28" s="18">
        <f t="shared" si="14"/>
        <v>0</v>
      </c>
      <c r="G28" s="18">
        <f t="shared" si="14"/>
        <v>0</v>
      </c>
      <c r="H28" s="18">
        <f t="shared" si="14"/>
        <v>0</v>
      </c>
      <c r="I28" s="8"/>
      <c r="J28" s="40">
        <f>E28-D28</f>
        <v>128841</v>
      </c>
      <c r="K28" s="55" t="str">
        <f t="shared" si="0"/>
        <v/>
      </c>
      <c r="L28" s="22"/>
      <c r="M28" s="40">
        <f>F28-D28</f>
        <v>0</v>
      </c>
      <c r="N28" s="55" t="str">
        <f t="shared" si="1"/>
        <v/>
      </c>
    </row>
    <row r="29" spans="1:16" s="42" customFormat="1" ht="15.6">
      <c r="A29" s="67"/>
      <c r="B29" s="95"/>
      <c r="C29" s="68"/>
      <c r="D29" s="68"/>
      <c r="E29" s="68"/>
      <c r="F29" s="68"/>
      <c r="G29" s="69"/>
      <c r="H29" s="69"/>
      <c r="I29" s="3"/>
      <c r="P29" s="43"/>
    </row>
    <row r="30" spans="1:24" ht="15.6">
      <c r="A30" s="56" t="s">
        <v>19</v>
      </c>
      <c r="B30" s="5"/>
      <c r="C30" s="5"/>
      <c r="D30" s="6"/>
      <c r="E30" s="6"/>
      <c r="F30" s="6"/>
      <c r="G30" s="6"/>
      <c r="H30" s="6"/>
      <c r="J30" s="42"/>
      <c r="K30" s="42"/>
      <c r="L30" s="42"/>
      <c r="M30" s="42"/>
      <c r="N30" s="42"/>
      <c r="O30" s="42"/>
      <c r="P30" s="74"/>
      <c r="Q30" s="61"/>
      <c r="R30" s="42"/>
      <c r="S30" s="42"/>
      <c r="T30" s="42"/>
      <c r="U30" s="42"/>
      <c r="V30" s="42"/>
      <c r="W30" s="42"/>
      <c r="X30" s="42"/>
    </row>
    <row r="31" spans="1:24" ht="16.8" thickBot="1">
      <c r="A31" s="116" t="s">
        <v>32</v>
      </c>
      <c r="B31" s="116"/>
      <c r="C31" s="116"/>
      <c r="D31" s="116"/>
      <c r="E31" s="116"/>
      <c r="F31" s="116"/>
      <c r="G31" s="116"/>
      <c r="H31" s="116"/>
      <c r="J31" s="42"/>
      <c r="K31" s="42"/>
      <c r="L31" s="42"/>
      <c r="M31" s="42"/>
      <c r="N31" s="42"/>
      <c r="O31" s="42"/>
      <c r="P31" s="75"/>
      <c r="Q31" s="58">
        <f>IF(COUNTIF($B$20:$H$20,"&lt;0")&gt;0,1,0)</f>
        <v>1</v>
      </c>
      <c r="R31" s="42"/>
      <c r="S31" s="42"/>
      <c r="T31" s="42"/>
      <c r="U31" s="42"/>
      <c r="V31" s="42"/>
      <c r="W31" s="42"/>
      <c r="X31" s="42"/>
    </row>
    <row r="32" spans="1:24" ht="16.8" thickBot="1">
      <c r="A32" s="116" t="s">
        <v>45</v>
      </c>
      <c r="B32" s="116"/>
      <c r="C32" s="116"/>
      <c r="D32" s="116"/>
      <c r="E32" s="116"/>
      <c r="F32" s="116"/>
      <c r="G32" s="116"/>
      <c r="H32" s="116"/>
      <c r="J32" s="42"/>
      <c r="K32" s="42"/>
      <c r="L32" s="42"/>
      <c r="M32" s="42"/>
      <c r="N32" s="42"/>
      <c r="O32" s="42"/>
      <c r="P32" s="76"/>
      <c r="Q32" s="58">
        <f>($D$5=$B$20)*($E$5=$B$20)*($F$5=$B$20)*($G$5=$F$20)*($H$5=$G$20)</f>
        <v>1</v>
      </c>
      <c r="R32" s="42"/>
      <c r="S32" s="42"/>
      <c r="T32" s="42"/>
      <c r="U32" s="42"/>
      <c r="V32" s="42"/>
      <c r="W32" s="42"/>
      <c r="X32" s="42"/>
    </row>
    <row r="33" spans="1:24" ht="16.2">
      <c r="A33" s="116" t="s">
        <v>33</v>
      </c>
      <c r="B33" s="116"/>
      <c r="C33" s="116"/>
      <c r="D33" s="116"/>
      <c r="E33" s="116"/>
      <c r="F33" s="116"/>
      <c r="G33" s="116"/>
      <c r="H33" s="116"/>
      <c r="I33" s="71"/>
      <c r="J33" s="71"/>
      <c r="K33" s="71"/>
      <c r="L33" s="71"/>
      <c r="M33" s="71"/>
      <c r="N33" s="71"/>
      <c r="O33" s="71"/>
      <c r="P33" s="60" t="s">
        <v>18</v>
      </c>
      <c r="Q33" s="59">
        <f>IF(COUNTIF($B$11:$H$15,"&gt;0")&gt;0,1,0)</f>
        <v>0</v>
      </c>
      <c r="R33" s="42"/>
      <c r="S33" s="42"/>
      <c r="T33" s="42"/>
      <c r="U33" s="42"/>
      <c r="V33" s="42"/>
      <c r="W33" s="42"/>
      <c r="X33" s="42"/>
    </row>
    <row r="34" spans="1:24" ht="16.2">
      <c r="A34" s="116" t="s">
        <v>34</v>
      </c>
      <c r="B34" s="116"/>
      <c r="C34" s="116"/>
      <c r="D34" s="116"/>
      <c r="E34" s="116"/>
      <c r="F34" s="116"/>
      <c r="G34" s="116"/>
      <c r="H34" s="116"/>
      <c r="I34" s="71"/>
      <c r="J34" s="71"/>
      <c r="K34" s="71"/>
      <c r="L34" s="71"/>
      <c r="M34" s="71"/>
      <c r="N34" s="71"/>
      <c r="O34" s="71"/>
      <c r="P34" s="77"/>
      <c r="Q34" s="59"/>
      <c r="R34" s="42"/>
      <c r="S34" s="42"/>
      <c r="T34" s="42"/>
      <c r="U34" s="42"/>
      <c r="V34" s="42"/>
      <c r="W34" s="42"/>
      <c r="X34" s="42"/>
    </row>
    <row r="35" spans="1:24" ht="33.6" customHeight="1">
      <c r="A35" s="114" t="s">
        <v>35</v>
      </c>
      <c r="B35" s="114"/>
      <c r="C35" s="114"/>
      <c r="D35" s="114"/>
      <c r="E35" s="114"/>
      <c r="F35" s="114"/>
      <c r="G35" s="114"/>
      <c r="H35" s="114"/>
      <c r="I35" s="71"/>
      <c r="J35" s="71"/>
      <c r="K35" s="71"/>
      <c r="L35" s="71"/>
      <c r="M35" s="71"/>
      <c r="N35" s="71"/>
      <c r="O35" s="71"/>
      <c r="P35" s="77"/>
      <c r="Q35" s="59"/>
      <c r="R35" s="42"/>
      <c r="S35" s="42"/>
      <c r="T35" s="42"/>
      <c r="U35" s="42"/>
      <c r="V35" s="42"/>
      <c r="W35" s="42"/>
      <c r="X35" s="42"/>
    </row>
    <row r="36" spans="1:24" ht="29.4" customHeight="1">
      <c r="A36" s="114" t="s">
        <v>36</v>
      </c>
      <c r="B36" s="114"/>
      <c r="C36" s="114"/>
      <c r="D36" s="114"/>
      <c r="E36" s="114"/>
      <c r="F36" s="114"/>
      <c r="G36" s="114"/>
      <c r="H36" s="114"/>
      <c r="I36" s="71"/>
      <c r="J36" s="71"/>
      <c r="K36" s="71"/>
      <c r="L36" s="71"/>
      <c r="M36" s="71"/>
      <c r="N36" s="71"/>
      <c r="O36" s="71"/>
      <c r="P36" s="77"/>
      <c r="Q36" s="59"/>
      <c r="R36" s="42"/>
      <c r="S36" s="42"/>
      <c r="T36" s="42"/>
      <c r="U36" s="42"/>
      <c r="V36" s="42"/>
      <c r="W36" s="42"/>
      <c r="X36" s="42"/>
    </row>
    <row r="37" spans="1:24" ht="16.2">
      <c r="A37" s="113" t="s">
        <v>31</v>
      </c>
      <c r="B37" s="113"/>
      <c r="C37" s="113"/>
      <c r="D37" s="113"/>
      <c r="E37" s="113"/>
      <c r="F37" s="113"/>
      <c r="G37" s="113"/>
      <c r="H37" s="113"/>
      <c r="I37" s="71"/>
      <c r="J37" s="71"/>
      <c r="K37" s="71"/>
      <c r="L37" s="71"/>
      <c r="M37" s="71"/>
      <c r="N37" s="71"/>
      <c r="O37" s="71"/>
      <c r="P37" s="77"/>
      <c r="Q37" s="59"/>
      <c r="R37" s="42"/>
      <c r="S37" s="42"/>
      <c r="T37" s="42"/>
      <c r="U37" s="42"/>
      <c r="V37" s="42"/>
      <c r="W37" s="42"/>
      <c r="X37" s="42"/>
    </row>
    <row r="38" spans="1:24" ht="35.25" customHeight="1">
      <c r="A38" s="117" t="s">
        <v>41</v>
      </c>
      <c r="B38" s="117"/>
      <c r="C38" s="117"/>
      <c r="D38" s="117"/>
      <c r="E38" s="117"/>
      <c r="F38" s="117"/>
      <c r="G38" s="117"/>
      <c r="H38" s="117"/>
      <c r="I38" s="71"/>
      <c r="J38" s="71"/>
      <c r="K38" s="71"/>
      <c r="L38" s="71"/>
      <c r="M38" s="71"/>
      <c r="N38" s="71"/>
      <c r="O38" s="71"/>
      <c r="P38" s="77"/>
      <c r="Q38" s="59"/>
      <c r="R38" s="42"/>
      <c r="S38" s="42"/>
      <c r="T38" s="42"/>
      <c r="U38" s="42"/>
      <c r="V38" s="42"/>
      <c r="W38" s="42"/>
      <c r="X38" s="42"/>
    </row>
    <row r="39" spans="1:8" ht="16.2">
      <c r="A39" s="114" t="s">
        <v>42</v>
      </c>
      <c r="B39" s="114"/>
      <c r="C39" s="114"/>
      <c r="D39" s="114"/>
      <c r="E39" s="114"/>
      <c r="F39" s="114"/>
      <c r="G39" s="114"/>
      <c r="H39" s="114"/>
    </row>
    <row r="40" spans="1:8" ht="15">
      <c r="A40" s="115" t="s">
        <v>37</v>
      </c>
      <c r="B40" s="115"/>
      <c r="C40" s="115"/>
      <c r="D40" s="115"/>
      <c r="E40" s="115"/>
      <c r="F40" s="115"/>
      <c r="G40" s="115"/>
      <c r="H40" s="115"/>
    </row>
    <row r="41" ht="15">
      <c r="A41" s="42"/>
    </row>
    <row r="42" ht="15">
      <c r="A42" s="42"/>
    </row>
    <row r="43" ht="15">
      <c r="A43" s="42"/>
    </row>
    <row r="44" ht="15">
      <c r="A44" s="42"/>
    </row>
    <row r="45" ht="15">
      <c r="A45" s="42"/>
    </row>
    <row r="46" ht="15">
      <c r="A46" s="42"/>
    </row>
    <row r="47" ht="15">
      <c r="A47" s="42"/>
    </row>
  </sheetData>
  <sheetProtection formatCells="0" formatColumns="0" formatRows="0" insertColumns="0" insertRows="0" deleteRows="0" pivotTables="0"/>
  <mergeCells count="14">
    <mergeCell ref="A1:H1"/>
    <mergeCell ref="A2:H2"/>
    <mergeCell ref="A33:H33"/>
    <mergeCell ref="A31:H31"/>
    <mergeCell ref="A32:H32"/>
    <mergeCell ref="J2:N2"/>
    <mergeCell ref="J3:N3"/>
    <mergeCell ref="A37:H37"/>
    <mergeCell ref="A39:H39"/>
    <mergeCell ref="A40:H40"/>
    <mergeCell ref="A34:H34"/>
    <mergeCell ref="A35:H35"/>
    <mergeCell ref="A36:H36"/>
    <mergeCell ref="A38:H38"/>
  </mergeCells>
  <conditionalFormatting sqref="P31">
    <cfRule type="expression" priority="7" dxfId="0">
      <formula>$Q$31=0</formula>
    </cfRule>
  </conditionalFormatting>
  <conditionalFormatting sqref="P32">
    <cfRule type="expression" priority="6" dxfId="0">
      <formula>$Q$32=1</formula>
    </cfRule>
  </conditionalFormatting>
  <conditionalFormatting sqref="P33:P38">
    <cfRule type="expression" priority="1" dxfId="0">
      <formula>$Q$33=0</formula>
    </cfRule>
  </conditionalFormatting>
  <printOptions/>
  <pageMargins left="0.5" right="0.5" top="0.75" bottom="0.75" header="0.3" footer="0.3"/>
  <pageSetup fitToHeight="1" fitToWidth="1" horizontalDpi="600" verticalDpi="600" orientation="portrait" scale="90" r:id="rId1"/>
  <ignoredErrors>
    <ignoredError sqref="I12:O12 F22:H22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6" ma:contentTypeDescription="Create a new document." ma:contentTypeScope="" ma:versionID="910fdfe8f8e7fc1ca806cf03f8b529c6">
  <xsd:schema xmlns:xsd="http://www.w3.org/2001/XMLSchema" xmlns:xs="http://www.w3.org/2001/XMLSchema" xmlns:p="http://schemas.microsoft.com/office/2006/metadata/properties" xmlns:ns2="28439e1d-cdb8-498b-9d61-4bb0e3bfb59b" xmlns:ns3="760cdf93-adc7-407d-99de-cff9d0e01238" xmlns:ns4="8027830e-f26f-476b-a1c3-89cedd1b9e5c" targetNamespace="http://schemas.microsoft.com/office/2006/metadata/properties" ma:root="true" ma:fieldsID="7d24ded65c606981aba821e4250be714" ns2:_="" ns3:_="" ns4:_="">
    <xsd:import namespace="28439e1d-cdb8-498b-9d61-4bb0e3bfb59b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Type_x0020_of_x0020_Document"/>
                <xsd:element ref="ns3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ma:displayName="Type of Document" ma:description="Select the type of document this is.  This is required for search purposes." ma:format="RadioButtons" ma:internalName="Type_x0020_of_x0020_Document">
      <xsd:simpleType>
        <xsd:restriction base="dms:Choice">
          <xsd:enumeration value="OPER - Budget Submittal"/>
          <xsd:enumeration value="OPER - Business Plan Submittal"/>
          <xsd:enumeration value="OPER - Encumbrance Carryover Request"/>
          <xsd:enumeration value="OPER - Quarterly Report"/>
          <xsd:enumeration value="OPER - Supplemental Request"/>
          <xsd:enumeration value="OPER - Security Matrix"/>
          <xsd:enumeration value="OPER - Other"/>
          <xsd:enumeration value="OPER - 2015 1st Omnibus"/>
          <xsd:enumeration value="OPER - 2016 Omnibus"/>
          <xsd:enumeration value="OPER - 2016 2nd Omnibus"/>
          <xsd:enumeration value="OPER - Mid Biennial Review"/>
          <xsd:enumeration value="CIP - Mid Biennial Review"/>
          <xsd:enumeration value="CIP - 2015 1st Omnibus"/>
          <xsd:enumeration value="CIP - 2016 Omnibus"/>
          <xsd:enumeration value="CIP - 2016 2nd Omnibus"/>
          <xsd:enumeration value="CIP - Quaterly Report"/>
          <xsd:enumeration value="CIP - Other"/>
          <xsd:enumeration value="CIP - Budget Submittal"/>
          <xsd:enumeration value="Reappropriation Nomination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0cdf93-adc7-407d-99de-cff9d0e01238">
      <UserInfo>
        <DisplayName>Yun, Madelaine</DisplayName>
        <AccountId>1474</AccountId>
        <AccountType/>
      </UserInfo>
      <UserInfo>
        <DisplayName>Chan, Lori</DisplayName>
        <AccountId>2385</AccountId>
        <AccountType/>
      </UserInfo>
      <UserInfo>
        <DisplayName>Bradshaw, Cynthia</DisplayName>
        <AccountId>1597</AccountId>
        <AccountType/>
      </UserInfo>
    </SharedWithUsers>
    <Type_x0020_of_x0020_Document xmlns="28439e1d-cdb8-498b-9d61-4bb0e3bfb59b">OPER - Budget Submittal</Type_x0020_of_x0020_Document>
  </documentManagement>
</p:properties>
</file>

<file path=customXml/itemProps1.xml><?xml version="1.0" encoding="utf-8"?>
<ds:datastoreItem xmlns:ds="http://schemas.openxmlformats.org/officeDocument/2006/customXml" ds:itemID="{036E7650-1B35-478C-9439-99A7F51AC7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F23AE9-274E-45DB-8B2A-21F4BB7FA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87F3D6-CE73-4E64-9151-0FC4F7349C81}">
  <ds:schemaRefs>
    <ds:schemaRef ds:uri="http://schemas.microsoft.com/office/2006/documentManagement/types"/>
    <ds:schemaRef ds:uri="http://purl.org/dc/terms/"/>
    <ds:schemaRef ds:uri="http://purl.org/dc/elements/1.1/"/>
    <ds:schemaRef ds:uri="28439e1d-cdb8-498b-9d61-4bb0e3bfb59b"/>
    <ds:schemaRef ds:uri="http://purl.org/dc/dcmitype/"/>
    <ds:schemaRef ds:uri="8027830e-f26f-476b-a1c3-89cedd1b9e5c"/>
    <ds:schemaRef ds:uri="760cdf93-adc7-407d-99de-cff9d0e0123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Record, Jim</cp:lastModifiedBy>
  <cp:lastPrinted>2016-09-14T23:10:26Z</cp:lastPrinted>
  <dcterms:created xsi:type="dcterms:W3CDTF">2014-11-26T15:18:10Z</dcterms:created>
  <dcterms:modified xsi:type="dcterms:W3CDTF">2017-03-09T19:14:49Z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0x01010006357F40A17F5A46B45724A55B764B36</vt:lpwstr>
  </property>
</Properties>
</file>