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56" yWindow="290" windowWidth="22920" windowHeight="94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Lease" sheetId="11" state="hidden" r:id="rId4"/>
    <sheet name="2b.  Complex Form Data Entry" sheetId="9" state="hidden" r:id="rId5"/>
    <sheet name="3b.  Complex Form Fiscal Note" sheetId="10" state="hidden" r:id="rId6"/>
    <sheet name="Sheet1" sheetId="12" r:id="rId7"/>
    <sheet name="Sheet2" sheetId="13" r:id="rId8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52511"/>
</workbook>
</file>

<file path=xl/sharedStrings.xml><?xml version="1.0" encoding="utf-8"?>
<sst xmlns="http://schemas.openxmlformats.org/spreadsheetml/2006/main" count="878" uniqueCount="212">
  <si>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</si>
  <si>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</si>
  <si>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</si>
  <si>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</si>
  <si>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</si>
  <si>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</si>
  <si>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</si>
  <si>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</si>
  <si>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</si>
  <si>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</si>
  <si>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</si>
  <si>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</si>
  <si>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</si>
  <si>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</si>
  <si>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</si>
  <si>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</si>
  <si>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</si>
  <si>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</si>
  <si>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</si>
  <si>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</si>
  <si>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</si>
  <si>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</si>
  <si>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</si>
  <si>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</si>
  <si>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</si>
  <si>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</si>
  <si>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</si>
  <si>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</si>
  <si>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</si>
  <si>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</si>
  <si>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</si>
  <si>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</si>
  <si>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</si>
  <si>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</si>
  <si>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</si>
  <si>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</si>
  <si>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</si>
  <si>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</si>
  <si>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</si>
  <si>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</si>
  <si>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</si>
  <si>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</si>
  <si>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</si>
  <si>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</si>
  <si>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</si>
  <si>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</si>
  <si>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</si>
  <si>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</si>
  <si>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</si>
  <si>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</si>
  <si>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</si>
  <si>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</si>
  <si>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</si>
  <si>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</si>
  <si>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</si>
  <si>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</si>
  <si>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</si>
  <si>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</si>
  <si>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</si>
  <si>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</si>
  <si>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</si>
  <si>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</si>
  <si>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</si>
  <si>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</si>
  <si>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</si>
  <si>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</si>
  <si>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</si>
  <si>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</si>
  <si>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</si>
  <si>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</si>
  <si>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</si>
  <si>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</si>
  <si>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</si>
  <si>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</si>
  <si>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</si>
  <si>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</si>
  <si>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</si>
  <si>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</si>
  <si>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</si>
  <si>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</si>
  <si>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</si>
  <si>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</si>
  <si>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</si>
  <si>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</si>
  <si>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</si>
  <si>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</si>
  <si>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</si>
  <si>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</si>
  <si>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</si>
  <si>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</si>
  <si>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</si>
  <si>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</si>
  <si>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</si>
  <si>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</si>
  <si>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</si>
  <si>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</si>
  <si>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</si>
  <si>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</si>
  <si>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</si>
  <si>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</si>
  <si>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</si>
  <si>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</si>
  <si>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</si>
  <si>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</si>
  <si>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</si>
  <si>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</si>
  <si>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</si>
  <si>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</si>
  <si>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</si>
  <si>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</si>
  <si>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</si>
  <si>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</si>
  <si>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</si>
  <si>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</si>
  <si>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</si>
  <si>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</si>
  <si>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</si>
  <si>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</si>
  <si>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</si>
  <si>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</si>
  <si>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</si>
  <si>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</si>
  <si>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</si>
  <si>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</si>
  <si>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</si>
  <si>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</si>
  <si>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</si>
  <si>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</si>
  <si>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</si>
  <si>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</si>
  <si>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</si>
  <si>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</si>
  <si>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</si>
  <si>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</si>
  <si>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</si>
  <si>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</si>
  <si>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</si>
  <si>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</si>
  <si>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</si>
  <si>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</si>
  <si>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</si>
  <si>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</si>
  <si>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</si>
  <si>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</si>
  <si>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</si>
  <si>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</si>
  <si>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</si>
  <si>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</si>
  <si>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</si>
  <si>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</si>
  <si>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</si>
  <si>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</si>
  <si>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</si>
  <si>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</si>
  <si>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</si>
  <si>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Metro Transit Police Lease</t>
  </si>
  <si>
    <t>Lease for Metro Transit Police</t>
  </si>
  <si>
    <t>New Lease</t>
  </si>
  <si>
    <t>Stand Alone</t>
  </si>
  <si>
    <t>11/29/16</t>
  </si>
  <si>
    <t>10 years</t>
  </si>
  <si>
    <t>Months</t>
  </si>
  <si>
    <t>1 - 3</t>
  </si>
  <si>
    <t>4 - 12</t>
  </si>
  <si>
    <t>13 - 24</t>
  </si>
  <si>
    <t>25 - 36</t>
  </si>
  <si>
    <t>37 - 48</t>
  </si>
  <si>
    <t>49 - 60</t>
  </si>
  <si>
    <t>61 - 72</t>
  </si>
  <si>
    <t>73 - 84</t>
  </si>
  <si>
    <t>85 - 96</t>
  </si>
  <si>
    <t>97 - 108</t>
  </si>
  <si>
    <t>109 - 120</t>
  </si>
  <si>
    <t>Monthly  Est. Operating Costs</t>
  </si>
  <si>
    <t>Total Monthly</t>
  </si>
  <si>
    <t>Office and Warehouse</t>
  </si>
  <si>
    <t>RSF</t>
  </si>
  <si>
    <t>/SF</t>
  </si>
  <si>
    <t>Annual Operating Cost</t>
  </si>
  <si>
    <t>Estimated 1st Year Operating Cost</t>
  </si>
  <si>
    <t>Monthly Base Rent</t>
  </si>
  <si>
    <t>Annual Base Rent</t>
  </si>
  <si>
    <t>Annual Minor Repairs</t>
  </si>
  <si>
    <t>Base Rent and Estimated Operating Costs</t>
  </si>
  <si>
    <t>Total Base Rent &amp; Operating Costs</t>
  </si>
  <si>
    <t>DOT Metro Transit / Sheriff's Office</t>
  </si>
  <si>
    <t>Carolyn Mock/Stephanie Clabaugh</t>
  </si>
  <si>
    <t>DOT Metro Transit</t>
  </si>
  <si>
    <t>An NPV analysis was not performed because only one site was considered that met specific operational requirements.</t>
  </si>
  <si>
    <t>Estimated Minor Repairs</t>
  </si>
  <si>
    <t>1001074</t>
  </si>
  <si>
    <t>A464000</t>
  </si>
  <si>
    <t xml:space="preserve">- Annual lease expenditure amounts are new lease costs not the incremental increase over prior budgeted amounts.           
</t>
  </si>
  <si>
    <t xml:space="preserve">Warehouse </t>
  </si>
  <si>
    <t>Office</t>
  </si>
  <si>
    <t>The sum of outyear impacts is provided for capital projects and agreements. This sum for revenue and expenditures includes all revenues/expenditures for the duration of the lease/other agreement or life of the capital investment.</t>
  </si>
  <si>
    <t>Sid Bender/Shelley De Wys</t>
  </si>
  <si>
    <t>The selected lease location proposed in this ordinance had lower operating costs as compared to two other potential lease locations.</t>
  </si>
  <si>
    <t>- Estimate 3% annual per square foot lease payment and operating cost increases</t>
  </si>
  <si>
    <t>Sum of existing project budget and TI allowance (See footnote #5 below)</t>
  </si>
  <si>
    <t>- The tenant improvement allowance is the sum of the Council adopted capital project amount (i.e. $2,942,557 in project # 1124395) and the $374,400 tenant improvement allowance (i.e. $25 psf X 14,976 sq. ft.).  This budget includes King County project management and planning and design costs.</t>
  </si>
  <si>
    <t>Sum of Revenues Prior to 2017</t>
  </si>
  <si>
    <t>2017 / 2018</t>
  </si>
  <si>
    <t>2019 / 2020</t>
  </si>
  <si>
    <t>2021 / 2022</t>
  </si>
  <si>
    <t xml:space="preserve">   </t>
  </si>
  <si>
    <t>Sum of Expenditures Prior to 2017</t>
  </si>
  <si>
    <t xml:space="preserve">  </t>
  </si>
  <si>
    <t>2017 / 2018 Appropriation Change</t>
  </si>
  <si>
    <t>The cost of the transaction can be accommodated within existing appropriation authority; no supplemental appropriation is required</t>
  </si>
  <si>
    <t>This transaction does not require the use of fund balance or reallocated grant funding.</t>
  </si>
  <si>
    <t xml:space="preserve">The transaction is not backed by new revenue.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</si>
</sst>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0.0%"/>
  </numFmts>
  <fonts count="48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sz val="8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44" fontId="0" fillId="0" borderId="0" xfId="16" applyFont="1"/>
    <xf numFmtId="166" fontId="0" fillId="0" borderId="0" xfId="16" applyNumberFormat="1" applyFont="1"/>
    <xf numFmtId="16" fontId="0" fillId="0" borderId="4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66" fontId="0" fillId="0" borderId="0" xfId="0" applyNumberFormat="1"/>
    <xf numFmtId="164" fontId="0" fillId="0" borderId="0" xfId="18" applyNumberFormat="1" applyFont="1"/>
    <xf numFmtId="0" fontId="0" fillId="0" borderId="0" xfId="0" applyFont="1" quotePrefix="1"/>
    <xf numFmtId="166" fontId="0" fillId="0" borderId="4" xfId="16" applyNumberFormat="1" applyFont="1" applyBorder="1"/>
    <xf numFmtId="166" fontId="0" fillId="0" borderId="0" xfId="16" applyNumberFormat="1" applyFont="1" applyBorder="1"/>
    <xf numFmtId="166" fontId="0" fillId="0" borderId="13" xfId="16" applyNumberFormat="1" applyFont="1" applyBorder="1"/>
    <xf numFmtId="3" fontId="0" fillId="0" borderId="0" xfId="0" applyNumberFormat="1" applyFont="1"/>
    <xf numFmtId="14" fontId="21" fillId="0" borderId="0" xfId="0" applyNumberFormat="1" applyFont="1" applyFill="1" applyBorder="1" applyAlignment="1">
      <alignment horizontal="left"/>
    </xf>
    <xf numFmtId="168" fontId="1" fillId="0" borderId="0" xfId="15" applyNumberFormat="1" applyFont="1"/>
    <xf numFmtId="0" fontId="47" fillId="0" borderId="5" xfId="0" applyNumberFormat="1" applyFont="1" applyFill="1" applyBorder="1" applyAlignment="1">
      <alignment horizontal="center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customXml" Target="../customXml/item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72">
      <selection activeCell="C177" sqref="C177:N17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87" t="s">
        <v>60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156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1" t="s">
        <v>76</v>
      </c>
      <c r="E11" s="371"/>
      <c r="F11" s="372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65" t="s">
        <v>75</v>
      </c>
      <c r="E12" s="365"/>
      <c r="F12" s="366"/>
      <c r="G12" s="138" t="s">
        <v>185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65" t="s">
        <v>74</v>
      </c>
      <c r="E13" s="365"/>
      <c r="F13" s="366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1" t="s">
        <v>73</v>
      </c>
      <c r="E14" s="365"/>
      <c r="F14" s="366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65" t="s">
        <v>72</v>
      </c>
      <c r="E15" s="365"/>
      <c r="F15" s="366"/>
      <c r="G15" s="138" t="s">
        <v>186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65" t="s">
        <v>103</v>
      </c>
      <c r="E16" s="365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65" t="s">
        <v>69</v>
      </c>
      <c r="E17" s="365"/>
      <c r="F17" s="366"/>
      <c r="G17" s="141" t="s">
        <v>160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1" t="s">
        <v>70</v>
      </c>
      <c r="E18" s="371"/>
      <c r="F18" s="372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1" t="s">
        <v>137</v>
      </c>
      <c r="E19" s="371"/>
      <c r="F19" s="372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89" t="s">
        <v>34</v>
      </c>
      <c r="H20" s="389"/>
      <c r="I20" s="38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187</v>
      </c>
      <c r="H21" s="144"/>
      <c r="I21" s="145"/>
      <c r="J21" s="146" t="s">
        <v>191</v>
      </c>
      <c r="K21" s="146"/>
      <c r="L21" s="146">
        <v>4641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190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90" t="s">
        <v>125</v>
      </c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0" t="s">
        <v>142</v>
      </c>
      <c r="E39" s="380"/>
      <c r="F39" s="38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5" t="s">
        <v>77</v>
      </c>
      <c r="E40" s="385"/>
      <c r="F40" s="386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5" t="s">
        <v>78</v>
      </c>
      <c r="E41" s="385"/>
      <c r="F41" s="386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73" t="s">
        <v>188</v>
      </c>
      <c r="E43" s="374"/>
      <c r="F43" s="374"/>
      <c r="G43" s="374"/>
      <c r="H43" s="374"/>
      <c r="I43" s="375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76" t="s">
        <v>99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91" t="s">
        <v>20</v>
      </c>
      <c r="F57" s="391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5" thickBot="1">
      <c r="B58" s="210"/>
      <c r="C58" s="157"/>
      <c r="D58" s="158" t="s">
        <v>50</v>
      </c>
      <c r="E58" s="367"/>
      <c r="F58" s="368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77" t="s">
        <v>84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8"/>
      <c r="D69" s="388"/>
      <c r="E69" s="388"/>
      <c r="F69" s="38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5" t="s">
        <v>85</v>
      </c>
      <c r="F71" s="385"/>
      <c r="G71" s="385"/>
      <c r="H71" s="385"/>
      <c r="I71" s="385"/>
      <c r="J71" s="385"/>
      <c r="K71" s="385"/>
      <c r="L71" s="385"/>
      <c r="M71" s="385"/>
      <c r="N71" s="180"/>
      <c r="O71" s="211"/>
    </row>
    <row r="72" spans="2:15" ht="13.5" customHeight="1">
      <c r="B72" s="210"/>
      <c r="C72" s="268" t="s">
        <v>25</v>
      </c>
      <c r="D72" s="269"/>
      <c r="E72" s="369" t="s">
        <v>86</v>
      </c>
      <c r="F72" s="369"/>
      <c r="G72" s="369"/>
      <c r="H72" s="369"/>
      <c r="I72" s="369"/>
      <c r="J72" s="369"/>
      <c r="K72" s="369"/>
      <c r="L72" s="369"/>
      <c r="M72" s="369"/>
      <c r="N72" s="181"/>
      <c r="O72" s="211"/>
    </row>
    <row r="73" spans="2:15" ht="14.5">
      <c r="B73" s="210"/>
      <c r="C73" s="268" t="s">
        <v>53</v>
      </c>
      <c r="D73" s="269"/>
      <c r="E73" s="369" t="s">
        <v>87</v>
      </c>
      <c r="F73" s="370"/>
      <c r="G73" s="370"/>
      <c r="H73" s="370"/>
      <c r="I73" s="370"/>
      <c r="J73" s="370"/>
      <c r="K73" s="370"/>
      <c r="L73" s="370"/>
      <c r="M73" s="370"/>
      <c r="N73" s="179"/>
      <c r="O73" s="211"/>
    </row>
    <row r="74" spans="2:15" ht="14.5">
      <c r="B74" s="210"/>
      <c r="C74" s="379" t="s">
        <v>55</v>
      </c>
      <c r="D74" s="379"/>
      <c r="E74" s="369" t="s">
        <v>88</v>
      </c>
      <c r="F74" s="370"/>
      <c r="G74" s="370"/>
      <c r="H74" s="370"/>
      <c r="I74" s="370"/>
      <c r="J74" s="370"/>
      <c r="K74" s="370"/>
      <c r="L74" s="370"/>
      <c r="M74" s="370"/>
      <c r="N74" s="179"/>
      <c r="O74" s="211"/>
    </row>
    <row r="75" spans="2:15" ht="14.25" customHeight="1">
      <c r="B75" s="210"/>
      <c r="C75" s="383" t="s">
        <v>56</v>
      </c>
      <c r="D75" s="383"/>
      <c r="E75" s="369" t="s">
        <v>89</v>
      </c>
      <c r="F75" s="369"/>
      <c r="G75" s="369"/>
      <c r="H75" s="369"/>
      <c r="I75" s="369"/>
      <c r="J75" s="369"/>
      <c r="K75" s="369"/>
      <c r="L75" s="369"/>
      <c r="M75" s="369"/>
      <c r="N75" s="181"/>
      <c r="O75" s="211"/>
    </row>
    <row r="76" spans="2:15" ht="14.5">
      <c r="B76" s="210"/>
      <c r="C76" s="379" t="s">
        <v>57</v>
      </c>
      <c r="D76" s="379"/>
      <c r="E76" s="369"/>
      <c r="F76" s="370"/>
      <c r="G76" s="370"/>
      <c r="H76" s="370"/>
      <c r="I76" s="370"/>
      <c r="J76" s="370"/>
      <c r="K76" s="370"/>
      <c r="L76" s="370"/>
      <c r="M76" s="370"/>
      <c r="N76" s="179"/>
      <c r="O76" s="211"/>
    </row>
    <row r="77" spans="2:15" ht="15" customHeight="1">
      <c r="B77" s="210"/>
      <c r="C77" s="384" t="s">
        <v>26</v>
      </c>
      <c r="D77" s="384"/>
      <c r="E77" s="369" t="s">
        <v>90</v>
      </c>
      <c r="F77" s="370"/>
      <c r="G77" s="370"/>
      <c r="H77" s="370"/>
      <c r="I77" s="370"/>
      <c r="J77" s="370"/>
      <c r="K77" s="370"/>
      <c r="L77" s="370"/>
      <c r="M77" s="370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187</v>
      </c>
      <c r="F80" s="121"/>
      <c r="G80" s="243" t="s">
        <v>11</v>
      </c>
      <c r="H80" s="119"/>
      <c r="I80" s="159" t="s">
        <v>190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52" t="s">
        <v>40</v>
      </c>
      <c r="D81" s="352"/>
      <c r="E81" s="351" t="s">
        <v>22</v>
      </c>
      <c r="F81" s="351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 t="s">
        <v>183</v>
      </c>
      <c r="F84" s="154"/>
      <c r="G84" s="152">
        <f>(Lease!B16)+5/9*(Lease!C16)</f>
        <v>171497.6</v>
      </c>
      <c r="H84" s="152">
        <f>4/9*(Lease!C16)+8/12*(Lease!D16)</f>
        <v>404972.928</v>
      </c>
      <c r="I84" s="152">
        <f>4/12*(Lease!D16)+8/12*(Lease!E16)</f>
        <v>434569.15584</v>
      </c>
      <c r="J84" s="152">
        <f>4/12*(Lease!E16)+8/12*(Lease!F16)</f>
        <v>449291.0657152</v>
      </c>
      <c r="K84" s="152">
        <f>4/12*(Lease!F16)+8/12*(Lease!G16)</f>
        <v>464117.58168665593</v>
      </c>
      <c r="L84" s="152">
        <f>4/12*(Lease!G16)+8/12*(Lease!H16)</f>
        <v>479052.01153725566</v>
      </c>
      <c r="M84" s="152">
        <f>4/12*(Lease!H16)+(Lease!I16)+(Lease!J16)+(Lease!K16)+(Lease!L16)</f>
        <v>2249517.8385491045</v>
      </c>
      <c r="N84" s="193"/>
      <c r="O84" s="211"/>
    </row>
    <row r="85" spans="2:15" ht="14.25" customHeight="1" thickBot="1">
      <c r="B85" s="210"/>
      <c r="C85" s="355" t="s">
        <v>55</v>
      </c>
      <c r="D85" s="35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53" t="s">
        <v>56</v>
      </c>
      <c r="D86" s="354"/>
      <c r="E86" s="153" t="s">
        <v>199</v>
      </c>
      <c r="F86" s="154"/>
      <c r="G86" s="155">
        <f>2942557+(14976*25)</f>
        <v>3316957</v>
      </c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5" t="s">
        <v>57</v>
      </c>
      <c r="D87" s="35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57" t="s">
        <v>26</v>
      </c>
      <c r="D88" s="358"/>
      <c r="E88" s="153" t="s">
        <v>189</v>
      </c>
      <c r="F88" s="154"/>
      <c r="G88" s="155"/>
      <c r="H88" s="151"/>
      <c r="I88" s="152">
        <v>5000</v>
      </c>
      <c r="J88" s="151">
        <v>5000</v>
      </c>
      <c r="K88" s="151">
        <v>5000</v>
      </c>
      <c r="L88" s="151">
        <v>5000</v>
      </c>
      <c r="M88" s="151">
        <f>SUM(Lease!G18:L18)</f>
        <v>30000</v>
      </c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52" t="s">
        <v>40</v>
      </c>
      <c r="D92" s="352"/>
      <c r="E92" s="351" t="s">
        <v>22</v>
      </c>
      <c r="F92" s="351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55" t="s">
        <v>55</v>
      </c>
      <c r="D96" s="35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53" t="s">
        <v>56</v>
      </c>
      <c r="D97" s="35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55" t="s">
        <v>57</v>
      </c>
      <c r="D98" s="35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57" t="s">
        <v>26</v>
      </c>
      <c r="D99" s="35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52" t="s">
        <v>40</v>
      </c>
      <c r="D103" s="352"/>
      <c r="E103" s="351" t="s">
        <v>22</v>
      </c>
      <c r="F103" s="351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55" t="s">
        <v>55</v>
      </c>
      <c r="D107" s="35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53" t="s">
        <v>56</v>
      </c>
      <c r="D108" s="35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55" t="s">
        <v>57</v>
      </c>
      <c r="D109" s="35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57" t="s">
        <v>26</v>
      </c>
      <c r="D110" s="35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52" t="s">
        <v>40</v>
      </c>
      <c r="D114" s="352"/>
      <c r="E114" s="351" t="s">
        <v>22</v>
      </c>
      <c r="F114" s="351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61" t="s">
        <v>55</v>
      </c>
      <c r="D118" s="36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59" t="s">
        <v>56</v>
      </c>
      <c r="D119" s="360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61" t="s">
        <v>57</v>
      </c>
      <c r="D120" s="36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63" t="s">
        <v>26</v>
      </c>
      <c r="D121" s="364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52" t="s">
        <v>40</v>
      </c>
      <c r="D125" s="352"/>
      <c r="E125" s="351" t="s">
        <v>22</v>
      </c>
      <c r="F125" s="351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61" t="s">
        <v>55</v>
      </c>
      <c r="D129" s="36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59" t="s">
        <v>56</v>
      </c>
      <c r="D130" s="360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61" t="s">
        <v>57</v>
      </c>
      <c r="D131" s="36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63" t="s">
        <v>26</v>
      </c>
      <c r="D132" s="364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52" t="s">
        <v>40</v>
      </c>
      <c r="D136" s="352"/>
      <c r="E136" s="351" t="s">
        <v>22</v>
      </c>
      <c r="F136" s="351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61" t="s">
        <v>55</v>
      </c>
      <c r="D140" s="36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59" t="s">
        <v>56</v>
      </c>
      <c r="D141" s="360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61" t="s">
        <v>57</v>
      </c>
      <c r="D142" s="36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63" t="s">
        <v>26</v>
      </c>
      <c r="D143" s="364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70" t="s">
        <v>100</v>
      </c>
      <c r="D148" s="370"/>
      <c r="E148" s="370"/>
      <c r="F148" s="370"/>
      <c r="G148" s="370"/>
      <c r="H148" s="370"/>
      <c r="I148" s="370"/>
      <c r="J148" s="370"/>
      <c r="K148" s="370"/>
      <c r="L148" s="370"/>
      <c r="M148" s="370"/>
      <c r="N148" s="179"/>
      <c r="O148" s="224"/>
      <c r="P148" s="225"/>
      <c r="Q148" s="225"/>
    </row>
    <row r="149" spans="2:17" ht="12.75" customHeight="1">
      <c r="B149" s="210"/>
      <c r="C149" s="370" t="s">
        <v>132</v>
      </c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82" t="s">
        <v>18</v>
      </c>
      <c r="D155" s="382" t="s">
        <v>39</v>
      </c>
      <c r="E155" s="392" t="s">
        <v>23</v>
      </c>
      <c r="F155" s="392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51"/>
      <c r="D156" s="351"/>
      <c r="E156" s="393"/>
      <c r="F156" s="39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95" t="s">
        <v>147</v>
      </c>
      <c r="G171" s="396"/>
      <c r="H171" s="396"/>
      <c r="I171" s="396"/>
      <c r="J171" s="396"/>
      <c r="K171" s="396"/>
      <c r="L171" s="396"/>
      <c r="M171" s="396"/>
      <c r="N171" s="397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70" t="s">
        <v>153</v>
      </c>
      <c r="D173" s="370"/>
      <c r="E173" s="370"/>
      <c r="F173" s="370"/>
      <c r="G173" s="370"/>
      <c r="H173" s="370"/>
      <c r="I173" s="370"/>
      <c r="J173" s="370"/>
      <c r="K173" s="370"/>
      <c r="L173" s="370"/>
      <c r="M173" s="370"/>
      <c r="N173" s="179"/>
      <c r="O173" s="224"/>
    </row>
    <row r="174" spans="2:15" ht="34.5" customHeight="1" thickBot="1">
      <c r="B174" s="210"/>
      <c r="C174" s="398" t="s">
        <v>198</v>
      </c>
      <c r="D174" s="399"/>
      <c r="E174" s="399"/>
      <c r="F174" s="399"/>
      <c r="G174" s="399"/>
      <c r="H174" s="399"/>
      <c r="I174" s="399"/>
      <c r="J174" s="399"/>
      <c r="K174" s="399"/>
      <c r="L174" s="399"/>
      <c r="M174" s="399"/>
      <c r="N174" s="400"/>
      <c r="O174" s="224"/>
    </row>
    <row r="175" spans="2:15" ht="34.5" customHeight="1" thickBot="1">
      <c r="B175" s="210"/>
      <c r="C175" s="401" t="s">
        <v>192</v>
      </c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3"/>
      <c r="O175" s="224"/>
    </row>
    <row r="176" spans="2:15" ht="34.5" customHeight="1" thickBot="1">
      <c r="B176" s="210"/>
      <c r="C176" s="401" t="s">
        <v>200</v>
      </c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3"/>
      <c r="O176" s="224"/>
    </row>
    <row r="177" spans="2:15" ht="34.5" customHeight="1" thickBot="1">
      <c r="B177" s="210"/>
      <c r="C177" s="401" t="s">
        <v>123</v>
      </c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3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70" t="s">
        <v>154</v>
      </c>
      <c r="D179" s="370"/>
      <c r="E179" s="370"/>
      <c r="F179" s="370"/>
      <c r="G179" s="370"/>
      <c r="H179" s="370"/>
      <c r="I179" s="370"/>
      <c r="J179" s="370"/>
      <c r="K179" s="370"/>
      <c r="L179" s="370"/>
      <c r="M179" s="370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94"/>
      <c r="D202" s="394"/>
      <c r="E202" s="394"/>
      <c r="F202" s="394"/>
      <c r="G202" s="394"/>
      <c r="H202" s="394"/>
      <c r="I202" s="394"/>
      <c r="J202" s="394"/>
      <c r="K202" s="394"/>
      <c r="L202" s="394"/>
      <c r="M202" s="394"/>
      <c r="N202" s="394"/>
      <c r="O202" s="394"/>
      <c r="P202" s="394"/>
      <c r="Q202" s="394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1001074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L43" sqref="L4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34" t="s">
        <v>31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1"/>
    </row>
    <row r="4" spans="1:20" ht="3" customHeight="1" thickBot="1" thickTop="1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1"/>
    </row>
    <row r="5" spans="1:19" ht="13.5">
      <c r="A5" s="429" t="s">
        <v>7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8"/>
    </row>
    <row r="6" spans="1:20" ht="13.5">
      <c r="A6" s="425" t="s">
        <v>0</v>
      </c>
      <c r="B6" s="426"/>
      <c r="C6" s="424" t="s">
        <v>155</v>
      </c>
      <c r="D6" s="424"/>
      <c r="E6" s="424"/>
      <c r="F6" s="424"/>
      <c r="G6" s="424"/>
      <c r="H6" s="424"/>
      <c r="I6" s="424"/>
      <c r="J6" s="424"/>
      <c r="L6" s="293" t="s">
        <v>16</v>
      </c>
      <c r="M6" s="293"/>
      <c r="O6" s="72"/>
      <c r="Q6" s="72"/>
      <c r="R6" s="319" t="s">
        <v>160</v>
      </c>
      <c r="S6" s="71"/>
      <c r="T6" s="11"/>
    </row>
    <row r="7" spans="1:20" ht="13.5" customHeight="1">
      <c r="A7" s="430" t="s">
        <v>150</v>
      </c>
      <c r="B7" s="421"/>
      <c r="C7" s="431" t="s">
        <v>185</v>
      </c>
      <c r="D7" s="431"/>
      <c r="E7" s="431"/>
      <c r="F7" s="431"/>
      <c r="G7" s="431"/>
      <c r="H7" s="431"/>
      <c r="I7" s="431"/>
      <c r="J7" s="431"/>
      <c r="L7" s="102" t="s">
        <v>27</v>
      </c>
      <c r="M7" s="102"/>
      <c r="P7" s="73"/>
      <c r="Q7" s="73"/>
      <c r="R7" s="320" t="s">
        <v>48</v>
      </c>
      <c r="S7" s="54"/>
      <c r="T7" s="11"/>
    </row>
    <row r="8" spans="1:24" ht="13.5" customHeight="1">
      <c r="A8" s="422" t="s">
        <v>2</v>
      </c>
      <c r="B8" s="423"/>
      <c r="C8" s="292" t="s">
        <v>186</v>
      </c>
      <c r="E8" s="292"/>
      <c r="F8" s="423" t="s">
        <v>8</v>
      </c>
      <c r="G8" s="423"/>
      <c r="H8" s="329" t="s">
        <v>159</v>
      </c>
      <c r="I8" s="292"/>
      <c r="J8" s="292"/>
      <c r="L8" s="421" t="s">
        <v>10</v>
      </c>
      <c r="M8" s="421"/>
      <c r="N8" s="421"/>
      <c r="O8" s="421"/>
      <c r="P8" s="74"/>
      <c r="Q8" s="74"/>
      <c r="R8" s="292" t="s">
        <v>157</v>
      </c>
      <c r="S8" s="328"/>
      <c r="T8" s="292"/>
      <c r="U8" s="292"/>
      <c r="V8" s="292"/>
      <c r="W8" s="292"/>
      <c r="X8" s="292"/>
    </row>
    <row r="9" spans="1:24" ht="13.5" customHeight="1">
      <c r="A9" s="422" t="s">
        <v>3</v>
      </c>
      <c r="B9" s="423"/>
      <c r="C9" s="295" t="s">
        <v>196</v>
      </c>
      <c r="D9" s="292"/>
      <c r="E9" s="292"/>
      <c r="F9" s="423" t="s">
        <v>13</v>
      </c>
      <c r="G9" s="423"/>
      <c r="H9" s="348">
        <v>42791</v>
      </c>
      <c r="I9" s="292"/>
      <c r="J9" s="292"/>
      <c r="L9" s="421" t="s">
        <v>9</v>
      </c>
      <c r="M9" s="421"/>
      <c r="N9" s="421"/>
      <c r="O9" s="421"/>
      <c r="P9" s="55"/>
      <c r="Q9" s="55"/>
      <c r="R9" s="292" t="s">
        <v>158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40" t="s">
        <v>156</v>
      </c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  <c r="T10" s="11"/>
    </row>
    <row r="11" spans="1:20" ht="13" thickBot="1">
      <c r="A11" s="332"/>
      <c r="B11" s="333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34" t="s">
        <v>14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5" t="s">
        <v>32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9" t="s">
        <v>143</v>
      </c>
      <c r="B17" s="439"/>
      <c r="C17" s="439"/>
      <c r="D17" s="439"/>
      <c r="E17" s="436" t="s">
        <v>48</v>
      </c>
      <c r="F17" s="437"/>
      <c r="G17" s="438"/>
      <c r="H17" s="475" t="s">
        <v>151</v>
      </c>
      <c r="I17" s="476"/>
      <c r="J17" s="476"/>
      <c r="K17" s="476"/>
      <c r="L17" s="476"/>
      <c r="M17" s="476"/>
      <c r="N17" s="310"/>
      <c r="O17" s="472" t="s">
        <v>48</v>
      </c>
      <c r="P17" s="473"/>
      <c r="Q17" s="473"/>
      <c r="R17" s="473"/>
      <c r="S17" s="47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5" t="s">
        <v>33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">
        <v>201</v>
      </c>
      <c r="J24" s="95">
        <v>2017</v>
      </c>
      <c r="K24" s="96">
        <v>2018</v>
      </c>
      <c r="L24" s="96" t="s">
        <v>202</v>
      </c>
      <c r="M24" s="96">
        <v>2019</v>
      </c>
      <c r="N24" s="96">
        <v>2020</v>
      </c>
      <c r="O24" s="96" t="s">
        <v>203</v>
      </c>
      <c r="P24" s="96">
        <v>2021</v>
      </c>
      <c r="Q24" s="96">
        <v>2022</v>
      </c>
      <c r="R24" s="96" t="s">
        <v>204</v>
      </c>
      <c r="S24" s="97" t="s">
        <v>117</v>
      </c>
      <c r="T24" s="11"/>
    </row>
    <row r="25" spans="1:20" ht="13.5">
      <c r="A25" s="88" t="s">
        <v>205</v>
      </c>
      <c r="B25" s="78"/>
      <c r="C25" s="78"/>
      <c r="D25" s="177" t="s">
        <v>205</v>
      </c>
      <c r="E25" s="89" t="s">
        <v>205</v>
      </c>
      <c r="F25" s="177" t="s">
        <v>205</v>
      </c>
      <c r="G25" s="90" t="s">
        <v>50</v>
      </c>
      <c r="H25" s="196" t="s">
        <v>205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91">
        <v>0</v>
      </c>
      <c r="T25" s="11"/>
    </row>
    <row r="26" spans="1:20" ht="13.5">
      <c r="A26" s="84" t="s">
        <v>205</v>
      </c>
      <c r="B26" s="75"/>
      <c r="C26" s="75"/>
      <c r="D26" s="177" t="s">
        <v>205</v>
      </c>
      <c r="E26" s="89" t="s">
        <v>205</v>
      </c>
      <c r="F26" s="177" t="s">
        <v>205</v>
      </c>
      <c r="G26" s="90" t="s">
        <v>50</v>
      </c>
      <c r="H26" s="76" t="s">
        <v>205</v>
      </c>
      <c r="I26" s="80">
        <v>0</v>
      </c>
      <c r="J26" s="77">
        <v>0</v>
      </c>
      <c r="K26" s="77">
        <v>0</v>
      </c>
      <c r="L26" s="80">
        <v>0</v>
      </c>
      <c r="M26" s="77">
        <v>0</v>
      </c>
      <c r="N26" s="77">
        <v>0</v>
      </c>
      <c r="O26" s="80">
        <v>0</v>
      </c>
      <c r="P26" s="77">
        <v>0</v>
      </c>
      <c r="Q26" s="77">
        <v>0</v>
      </c>
      <c r="R26" s="80">
        <v>0</v>
      </c>
      <c r="S26" s="87">
        <v>0</v>
      </c>
      <c r="T26" s="11"/>
    </row>
    <row r="27" spans="1:20" ht="13.5">
      <c r="A27" s="84" t="s">
        <v>205</v>
      </c>
      <c r="B27" s="85"/>
      <c r="C27" s="85"/>
      <c r="D27" s="177" t="s">
        <v>205</v>
      </c>
      <c r="E27" s="89" t="s">
        <v>205</v>
      </c>
      <c r="F27" s="177" t="s">
        <v>205</v>
      </c>
      <c r="G27" s="90" t="s">
        <v>50</v>
      </c>
      <c r="H27" s="198" t="s">
        <v>205</v>
      </c>
      <c r="I27" s="80">
        <v>0</v>
      </c>
      <c r="J27" s="77">
        <v>0</v>
      </c>
      <c r="K27" s="77">
        <v>0</v>
      </c>
      <c r="L27" s="80">
        <v>0</v>
      </c>
      <c r="M27" s="77">
        <v>0</v>
      </c>
      <c r="N27" s="77">
        <v>0</v>
      </c>
      <c r="O27" s="80">
        <v>0</v>
      </c>
      <c r="P27" s="77">
        <v>0</v>
      </c>
      <c r="Q27" s="77">
        <v>0</v>
      </c>
      <c r="R27" s="80">
        <v>0</v>
      </c>
      <c r="S27" s="87">
        <v>0</v>
      </c>
      <c r="T27" s="11"/>
    </row>
    <row r="28" spans="1:20" ht="13.5" hidden="1">
      <c r="A28" s="84" t="s">
        <v>205</v>
      </c>
      <c r="B28" s="85"/>
      <c r="C28" s="85"/>
      <c r="D28" s="177" t="s">
        <v>205</v>
      </c>
      <c r="E28" s="89" t="s">
        <v>205</v>
      </c>
      <c r="F28" s="177" t="s">
        <v>205</v>
      </c>
      <c r="G28" s="90" t="s">
        <v>50</v>
      </c>
      <c r="H28" s="198" t="s">
        <v>205</v>
      </c>
      <c r="I28" s="80">
        <v>0</v>
      </c>
      <c r="J28" s="77">
        <v>0</v>
      </c>
      <c r="K28" s="77">
        <v>0</v>
      </c>
      <c r="L28" s="80">
        <v>0</v>
      </c>
      <c r="M28" s="77">
        <v>0</v>
      </c>
      <c r="N28" s="77">
        <v>0</v>
      </c>
      <c r="O28" s="80">
        <v>0</v>
      </c>
      <c r="P28" s="77">
        <v>0</v>
      </c>
      <c r="Q28" s="77">
        <v>0</v>
      </c>
      <c r="R28" s="80">
        <v>0</v>
      </c>
      <c r="S28" s="87">
        <v>0</v>
      </c>
      <c r="T28" s="11"/>
    </row>
    <row r="29" spans="1:20" ht="13.5" hidden="1">
      <c r="A29" s="84" t="s">
        <v>205</v>
      </c>
      <c r="B29" s="86"/>
      <c r="C29" s="86"/>
      <c r="D29" s="177" t="s">
        <v>205</v>
      </c>
      <c r="E29" s="89" t="s">
        <v>205</v>
      </c>
      <c r="F29" s="177" t="s">
        <v>205</v>
      </c>
      <c r="G29" s="90" t="s">
        <v>50</v>
      </c>
      <c r="H29" s="198" t="s">
        <v>205</v>
      </c>
      <c r="I29" s="80">
        <v>0</v>
      </c>
      <c r="J29" s="77">
        <v>0</v>
      </c>
      <c r="K29" s="77">
        <v>0</v>
      </c>
      <c r="L29" s="80">
        <v>0</v>
      </c>
      <c r="M29" s="77">
        <v>0</v>
      </c>
      <c r="N29" s="77">
        <v>0</v>
      </c>
      <c r="O29" s="80">
        <v>0</v>
      </c>
      <c r="P29" s="77">
        <v>0</v>
      </c>
      <c r="Q29" s="77">
        <v>0</v>
      </c>
      <c r="R29" s="80">
        <v>0</v>
      </c>
      <c r="S29" s="87">
        <v>0</v>
      </c>
      <c r="T29" s="11"/>
    </row>
    <row r="30" spans="1:20" ht="13.5" hidden="1">
      <c r="A30" s="84" t="s">
        <v>205</v>
      </c>
      <c r="B30" s="86"/>
      <c r="C30" s="86"/>
      <c r="D30" s="177" t="s">
        <v>205</v>
      </c>
      <c r="E30" s="89" t="s">
        <v>205</v>
      </c>
      <c r="F30" s="177" t="s">
        <v>205</v>
      </c>
      <c r="G30" s="90" t="s">
        <v>50</v>
      </c>
      <c r="H30" s="198" t="s">
        <v>205</v>
      </c>
      <c r="I30" s="80">
        <v>0</v>
      </c>
      <c r="J30" s="77">
        <v>0</v>
      </c>
      <c r="K30" s="77">
        <v>0</v>
      </c>
      <c r="L30" s="80">
        <v>0</v>
      </c>
      <c r="M30" s="77">
        <v>0</v>
      </c>
      <c r="N30" s="101">
        <v>0</v>
      </c>
      <c r="O30" s="80">
        <v>0</v>
      </c>
      <c r="P30" s="101">
        <v>0</v>
      </c>
      <c r="Q30" s="101">
        <v>0</v>
      </c>
      <c r="R30" s="80">
        <v>0</v>
      </c>
      <c r="S30" s="87"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65"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">
        <v>206</v>
      </c>
      <c r="J34" s="95">
        <v>2017</v>
      </c>
      <c r="K34" s="96">
        <v>2018</v>
      </c>
      <c r="L34" s="96" t="s">
        <v>202</v>
      </c>
      <c r="M34" s="96">
        <v>2019</v>
      </c>
      <c r="N34" s="96">
        <v>2020</v>
      </c>
      <c r="O34" s="96" t="s">
        <v>203</v>
      </c>
      <c r="P34" s="96">
        <v>2021</v>
      </c>
      <c r="Q34" s="96">
        <v>2022</v>
      </c>
      <c r="R34" s="96" t="s">
        <v>204</v>
      </c>
      <c r="S34" s="97" t="s">
        <v>117</v>
      </c>
      <c r="T34" s="12"/>
    </row>
    <row r="35" spans="1:20" ht="13.5">
      <c r="A35" s="465" t="s">
        <v>187</v>
      </c>
      <c r="B35" s="466"/>
      <c r="C35" s="467"/>
      <c r="D35" s="177" t="s">
        <v>191</v>
      </c>
      <c r="E35" s="89">
        <v>0</v>
      </c>
      <c r="F35" s="177">
        <v>4641</v>
      </c>
      <c r="G35" s="79" t="s">
        <v>190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">
        <v>207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3"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">
        <v>207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3"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">
        <v>183</v>
      </c>
      <c r="I38" s="80">
        <v>0</v>
      </c>
      <c r="J38" s="80">
        <v>171497.6</v>
      </c>
      <c r="K38" s="80">
        <v>404972.928</v>
      </c>
      <c r="L38" s="80">
        <v>576470.528</v>
      </c>
      <c r="M38" s="80">
        <v>434569.15584</v>
      </c>
      <c r="N38" s="80">
        <v>449291.0657152</v>
      </c>
      <c r="O38" s="80">
        <v>883860.2215551999</v>
      </c>
      <c r="P38" s="80">
        <v>464117.58168665593</v>
      </c>
      <c r="Q38" s="80">
        <v>479052.01153725566</v>
      </c>
      <c r="R38" s="80">
        <v>943169.5932239116</v>
      </c>
      <c r="S38" s="83">
        <v>2249517.8385491045</v>
      </c>
      <c r="T38" s="12"/>
    </row>
    <row r="39" spans="1:20" ht="13.5" customHeight="1">
      <c r="A39" s="16"/>
      <c r="B39" s="417" t="s">
        <v>55</v>
      </c>
      <c r="C39" s="418"/>
      <c r="D39" s="45"/>
      <c r="E39" s="45"/>
      <c r="F39" s="45"/>
      <c r="G39" s="45"/>
      <c r="H39" s="200" t="s">
        <v>207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3">
        <v>0</v>
      </c>
      <c r="T39" s="12"/>
    </row>
    <row r="40" spans="1:20" ht="17.25" customHeight="1">
      <c r="A40" s="16"/>
      <c r="B40" s="404" t="s">
        <v>56</v>
      </c>
      <c r="C40" s="405"/>
      <c r="D40" s="45"/>
      <c r="E40" s="45"/>
      <c r="F40" s="45"/>
      <c r="G40" s="45"/>
      <c r="H40" s="350" t="s">
        <v>199</v>
      </c>
      <c r="I40" s="80">
        <v>0</v>
      </c>
      <c r="J40" s="80">
        <v>3316957</v>
      </c>
      <c r="K40" s="80">
        <v>0</v>
      </c>
      <c r="L40" s="80">
        <v>3316957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3">
        <v>0</v>
      </c>
      <c r="T40" s="12"/>
    </row>
    <row r="41" spans="1:20" ht="13.5" customHeight="1">
      <c r="A41" s="16"/>
      <c r="B41" s="417" t="s">
        <v>57</v>
      </c>
      <c r="C41" s="418"/>
      <c r="D41" s="45"/>
      <c r="E41" s="45"/>
      <c r="F41" s="45"/>
      <c r="G41" s="45"/>
      <c r="H41" s="200" t="s">
        <v>207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3">
        <v>0</v>
      </c>
      <c r="T41" s="12"/>
    </row>
    <row r="42" spans="1:20" ht="13.5" customHeight="1">
      <c r="A42" s="16"/>
      <c r="B42" s="406" t="s">
        <v>26</v>
      </c>
      <c r="C42" s="407"/>
      <c r="D42" s="45"/>
      <c r="E42" s="45"/>
      <c r="F42" s="45"/>
      <c r="G42" s="45"/>
      <c r="H42" s="200" t="s">
        <v>189</v>
      </c>
      <c r="I42" s="80">
        <v>0</v>
      </c>
      <c r="J42" s="80">
        <v>0</v>
      </c>
      <c r="K42" s="80">
        <v>0</v>
      </c>
      <c r="L42" s="80">
        <v>0</v>
      </c>
      <c r="M42" s="80">
        <v>5000</v>
      </c>
      <c r="N42" s="80">
        <v>5000</v>
      </c>
      <c r="O42" s="80">
        <v>10000</v>
      </c>
      <c r="P42" s="80">
        <v>5000</v>
      </c>
      <c r="Q42" s="80">
        <v>5000</v>
      </c>
      <c r="R42" s="80">
        <v>10000</v>
      </c>
      <c r="S42" s="83">
        <v>30000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v>0</v>
      </c>
      <c r="J43" s="63">
        <v>3488454.6</v>
      </c>
      <c r="K43" s="63">
        <v>404972.928</v>
      </c>
      <c r="L43" s="63">
        <v>3893427.528</v>
      </c>
      <c r="M43" s="63">
        <v>439569.15584</v>
      </c>
      <c r="N43" s="63">
        <v>454291.0657152</v>
      </c>
      <c r="O43" s="63">
        <v>893860.2215551999</v>
      </c>
      <c r="P43" s="63">
        <v>469117.58168665593</v>
      </c>
      <c r="Q43" s="63">
        <v>484052.01153725566</v>
      </c>
      <c r="R43" s="63">
        <v>953169.5932239116</v>
      </c>
      <c r="S43" s="64">
        <v>2279517.8385491045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">
        <v>205</v>
      </c>
      <c r="B45" s="409"/>
      <c r="C45" s="410"/>
      <c r="D45" s="177" t="s">
        <v>205</v>
      </c>
      <c r="E45" s="89" t="s">
        <v>205</v>
      </c>
      <c r="F45" s="177" t="s">
        <v>205</v>
      </c>
      <c r="G45" s="79" t="s">
        <v>50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">
        <v>207</v>
      </c>
      <c r="I46" s="81">
        <v>0</v>
      </c>
      <c r="J46" s="81">
        <v>0</v>
      </c>
      <c r="K46" s="81">
        <v>0</v>
      </c>
      <c r="L46" s="80">
        <v>0</v>
      </c>
      <c r="M46" s="81">
        <v>0</v>
      </c>
      <c r="N46" s="81">
        <v>0</v>
      </c>
      <c r="O46" s="80">
        <v>0</v>
      </c>
      <c r="P46" s="81">
        <v>0</v>
      </c>
      <c r="Q46" s="81">
        <v>0</v>
      </c>
      <c r="R46" s="80">
        <v>0</v>
      </c>
      <c r="S46" s="83"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">
        <v>207</v>
      </c>
      <c r="I47" s="81">
        <v>0</v>
      </c>
      <c r="J47" s="81">
        <v>0</v>
      </c>
      <c r="K47" s="81">
        <v>0</v>
      </c>
      <c r="L47" s="80">
        <v>0</v>
      </c>
      <c r="M47" s="81">
        <v>0</v>
      </c>
      <c r="N47" s="81">
        <v>0</v>
      </c>
      <c r="O47" s="80">
        <v>0</v>
      </c>
      <c r="P47" s="81">
        <v>0</v>
      </c>
      <c r="Q47" s="81">
        <v>0</v>
      </c>
      <c r="R47" s="80">
        <v>0</v>
      </c>
      <c r="S47" s="83"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">
        <v>207</v>
      </c>
      <c r="I48" s="81">
        <v>0</v>
      </c>
      <c r="J48" s="81">
        <v>0</v>
      </c>
      <c r="K48" s="81">
        <v>0</v>
      </c>
      <c r="L48" s="80">
        <v>0</v>
      </c>
      <c r="M48" s="81">
        <v>0</v>
      </c>
      <c r="N48" s="81">
        <v>0</v>
      </c>
      <c r="O48" s="80">
        <v>0</v>
      </c>
      <c r="P48" s="81">
        <v>0</v>
      </c>
      <c r="Q48" s="81">
        <v>0</v>
      </c>
      <c r="R48" s="80">
        <v>0</v>
      </c>
      <c r="S48" s="83">
        <v>0</v>
      </c>
      <c r="T48" s="12"/>
    </row>
    <row r="49" spans="1:20" ht="13.5" customHeight="1">
      <c r="A49" s="19"/>
      <c r="B49" s="417" t="s">
        <v>55</v>
      </c>
      <c r="C49" s="418"/>
      <c r="D49" s="45"/>
      <c r="E49" s="45"/>
      <c r="F49" s="45"/>
      <c r="G49" s="45"/>
      <c r="H49" s="200" t="s">
        <v>207</v>
      </c>
      <c r="I49" s="81">
        <v>0</v>
      </c>
      <c r="J49" s="81">
        <v>0</v>
      </c>
      <c r="K49" s="81">
        <v>0</v>
      </c>
      <c r="L49" s="80">
        <v>0</v>
      </c>
      <c r="M49" s="81">
        <v>0</v>
      </c>
      <c r="N49" s="81">
        <v>0</v>
      </c>
      <c r="O49" s="80">
        <v>0</v>
      </c>
      <c r="P49" s="81">
        <v>0</v>
      </c>
      <c r="Q49" s="81">
        <v>0</v>
      </c>
      <c r="R49" s="80">
        <v>0</v>
      </c>
      <c r="S49" s="83">
        <v>0</v>
      </c>
      <c r="T49" s="12"/>
    </row>
    <row r="50" spans="1:20" ht="13.5" customHeight="1">
      <c r="A50" s="19"/>
      <c r="B50" s="404" t="s">
        <v>56</v>
      </c>
      <c r="C50" s="405"/>
      <c r="D50" s="45"/>
      <c r="E50" s="45"/>
      <c r="F50" s="45"/>
      <c r="G50" s="45"/>
      <c r="H50" s="200" t="s">
        <v>207</v>
      </c>
      <c r="I50" s="81">
        <v>0</v>
      </c>
      <c r="J50" s="81">
        <v>0</v>
      </c>
      <c r="K50" s="81">
        <v>0</v>
      </c>
      <c r="L50" s="80">
        <v>0</v>
      </c>
      <c r="M50" s="81">
        <v>0</v>
      </c>
      <c r="N50" s="81">
        <v>0</v>
      </c>
      <c r="O50" s="80">
        <v>0</v>
      </c>
      <c r="P50" s="81">
        <v>0</v>
      </c>
      <c r="Q50" s="81">
        <v>0</v>
      </c>
      <c r="R50" s="80">
        <v>0</v>
      </c>
      <c r="S50" s="83">
        <v>0</v>
      </c>
      <c r="T50" s="12"/>
    </row>
    <row r="51" spans="1:20" ht="13.5" customHeight="1">
      <c r="A51" s="19"/>
      <c r="B51" s="417" t="s">
        <v>57</v>
      </c>
      <c r="C51" s="418"/>
      <c r="D51" s="45"/>
      <c r="E51" s="45"/>
      <c r="F51" s="45"/>
      <c r="G51" s="45"/>
      <c r="H51" s="200" t="s">
        <v>207</v>
      </c>
      <c r="I51" s="81">
        <v>0</v>
      </c>
      <c r="J51" s="81">
        <v>0</v>
      </c>
      <c r="K51" s="81">
        <v>0</v>
      </c>
      <c r="L51" s="80">
        <v>0</v>
      </c>
      <c r="M51" s="81">
        <v>0</v>
      </c>
      <c r="N51" s="81">
        <v>0</v>
      </c>
      <c r="O51" s="80">
        <v>0</v>
      </c>
      <c r="P51" s="81">
        <v>0</v>
      </c>
      <c r="Q51" s="81">
        <v>0</v>
      </c>
      <c r="R51" s="80">
        <v>0</v>
      </c>
      <c r="S51" s="83">
        <v>0</v>
      </c>
      <c r="T51" s="12"/>
    </row>
    <row r="52" spans="1:20" ht="13.5" customHeight="1">
      <c r="A52" s="19"/>
      <c r="B52" s="406" t="s">
        <v>26</v>
      </c>
      <c r="C52" s="407"/>
      <c r="D52" s="45"/>
      <c r="E52" s="45"/>
      <c r="F52" s="45"/>
      <c r="G52" s="45"/>
      <c r="H52" s="200" t="s">
        <v>207</v>
      </c>
      <c r="I52" s="81">
        <v>0</v>
      </c>
      <c r="J52" s="81">
        <v>0</v>
      </c>
      <c r="K52" s="81">
        <v>0</v>
      </c>
      <c r="L52" s="80">
        <v>0</v>
      </c>
      <c r="M52" s="81">
        <v>0</v>
      </c>
      <c r="N52" s="81">
        <v>0</v>
      </c>
      <c r="O52" s="80">
        <v>0</v>
      </c>
      <c r="P52" s="81">
        <v>0</v>
      </c>
      <c r="Q52" s="81">
        <v>0</v>
      </c>
      <c r="R52" s="80">
        <v>0</v>
      </c>
      <c r="S52" s="83"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4"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v>0</v>
      </c>
      <c r="M54" s="61"/>
      <c r="N54" s="60"/>
      <c r="O54" s="80">
        <v>0</v>
      </c>
      <c r="P54" s="60"/>
      <c r="Q54" s="60"/>
      <c r="R54" s="80">
        <v>0</v>
      </c>
      <c r="S54" s="62"/>
      <c r="T54" s="12"/>
    </row>
    <row r="55" spans="1:20" ht="13.5" hidden="1">
      <c r="A55" s="408" t="s">
        <v>205</v>
      </c>
      <c r="B55" s="409"/>
      <c r="C55" s="410"/>
      <c r="D55" s="177" t="s">
        <v>205</v>
      </c>
      <c r="E55" s="89" t="s">
        <v>205</v>
      </c>
      <c r="F55" s="177" t="s">
        <v>205</v>
      </c>
      <c r="G55" s="79" t="s">
        <v>50</v>
      </c>
      <c r="H55" s="198"/>
      <c r="I55" s="48"/>
      <c r="J55" s="38"/>
      <c r="K55" s="38"/>
      <c r="L55" s="80">
        <v>0</v>
      </c>
      <c r="M55" s="38"/>
      <c r="N55" s="38"/>
      <c r="O55" s="80">
        <v>0</v>
      </c>
      <c r="P55" s="38"/>
      <c r="Q55" s="38"/>
      <c r="R55" s="80"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">
        <v>207</v>
      </c>
      <c r="I56" s="81">
        <v>0</v>
      </c>
      <c r="J56" s="81">
        <v>0</v>
      </c>
      <c r="K56" s="81">
        <v>0</v>
      </c>
      <c r="L56" s="80">
        <v>0</v>
      </c>
      <c r="M56" s="81">
        <v>0</v>
      </c>
      <c r="N56" s="81">
        <v>0</v>
      </c>
      <c r="O56" s="80">
        <v>0</v>
      </c>
      <c r="P56" s="81">
        <v>0</v>
      </c>
      <c r="Q56" s="81">
        <v>0</v>
      </c>
      <c r="R56" s="80">
        <v>0</v>
      </c>
      <c r="S56" s="83"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">
        <v>207</v>
      </c>
      <c r="I57" s="81">
        <v>0</v>
      </c>
      <c r="J57" s="81">
        <v>0</v>
      </c>
      <c r="K57" s="81">
        <v>0</v>
      </c>
      <c r="L57" s="80">
        <v>0</v>
      </c>
      <c r="M57" s="81">
        <v>0</v>
      </c>
      <c r="N57" s="81">
        <v>0</v>
      </c>
      <c r="O57" s="80">
        <v>0</v>
      </c>
      <c r="P57" s="81">
        <v>0</v>
      </c>
      <c r="Q57" s="81">
        <v>0</v>
      </c>
      <c r="R57" s="80">
        <v>0</v>
      </c>
      <c r="S57" s="83"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">
        <v>207</v>
      </c>
      <c r="I58" s="81">
        <v>0</v>
      </c>
      <c r="J58" s="81">
        <v>0</v>
      </c>
      <c r="K58" s="81">
        <v>0</v>
      </c>
      <c r="L58" s="80">
        <v>0</v>
      </c>
      <c r="M58" s="81">
        <v>0</v>
      </c>
      <c r="N58" s="81">
        <v>0</v>
      </c>
      <c r="O58" s="80">
        <v>0</v>
      </c>
      <c r="P58" s="81">
        <v>0</v>
      </c>
      <c r="Q58" s="81">
        <v>0</v>
      </c>
      <c r="R58" s="80">
        <v>0</v>
      </c>
      <c r="S58" s="83">
        <v>0</v>
      </c>
      <c r="T58" s="12"/>
    </row>
    <row r="59" spans="1:20" ht="13.5" customHeight="1" hidden="1">
      <c r="A59" s="19"/>
      <c r="B59" s="417" t="s">
        <v>55</v>
      </c>
      <c r="C59" s="418"/>
      <c r="D59" s="45"/>
      <c r="E59" s="45"/>
      <c r="F59" s="45"/>
      <c r="G59" s="45"/>
      <c r="H59" s="200" t="s">
        <v>207</v>
      </c>
      <c r="I59" s="81">
        <v>0</v>
      </c>
      <c r="J59" s="81">
        <v>0</v>
      </c>
      <c r="K59" s="81">
        <v>0</v>
      </c>
      <c r="L59" s="80">
        <v>0</v>
      </c>
      <c r="M59" s="81">
        <v>0</v>
      </c>
      <c r="N59" s="81">
        <v>0</v>
      </c>
      <c r="O59" s="80">
        <v>0</v>
      </c>
      <c r="P59" s="81">
        <v>0</v>
      </c>
      <c r="Q59" s="81">
        <v>0</v>
      </c>
      <c r="R59" s="80">
        <v>0</v>
      </c>
      <c r="S59" s="83">
        <v>0</v>
      </c>
      <c r="T59" s="12"/>
    </row>
    <row r="60" spans="1:20" ht="13.5" customHeight="1" hidden="1">
      <c r="A60" s="19"/>
      <c r="B60" s="404" t="s">
        <v>56</v>
      </c>
      <c r="C60" s="405"/>
      <c r="D60" s="45"/>
      <c r="E60" s="45"/>
      <c r="F60" s="45"/>
      <c r="G60" s="45"/>
      <c r="H60" s="200" t="s">
        <v>207</v>
      </c>
      <c r="I60" s="81">
        <v>0</v>
      </c>
      <c r="J60" s="81">
        <v>0</v>
      </c>
      <c r="K60" s="81">
        <v>0</v>
      </c>
      <c r="L60" s="80">
        <v>0</v>
      </c>
      <c r="M60" s="81">
        <v>0</v>
      </c>
      <c r="N60" s="81">
        <v>0</v>
      </c>
      <c r="O60" s="80">
        <v>0</v>
      </c>
      <c r="P60" s="81">
        <v>0</v>
      </c>
      <c r="Q60" s="81">
        <v>0</v>
      </c>
      <c r="R60" s="80">
        <v>0</v>
      </c>
      <c r="S60" s="83">
        <v>0</v>
      </c>
      <c r="T60" s="12"/>
    </row>
    <row r="61" spans="1:20" ht="13.5" customHeight="1" hidden="1">
      <c r="A61" s="19"/>
      <c r="B61" s="417" t="s">
        <v>57</v>
      </c>
      <c r="C61" s="418"/>
      <c r="D61" s="45"/>
      <c r="E61" s="45"/>
      <c r="F61" s="45"/>
      <c r="G61" s="45"/>
      <c r="H61" s="200" t="s">
        <v>207</v>
      </c>
      <c r="I61" s="81">
        <v>0</v>
      </c>
      <c r="J61" s="81">
        <v>0</v>
      </c>
      <c r="K61" s="81">
        <v>0</v>
      </c>
      <c r="L61" s="80">
        <v>0</v>
      </c>
      <c r="M61" s="81">
        <v>0</v>
      </c>
      <c r="N61" s="81">
        <v>0</v>
      </c>
      <c r="O61" s="80">
        <v>0</v>
      </c>
      <c r="P61" s="81">
        <v>0</v>
      </c>
      <c r="Q61" s="81">
        <v>0</v>
      </c>
      <c r="R61" s="80">
        <v>0</v>
      </c>
      <c r="S61" s="83">
        <v>0</v>
      </c>
      <c r="T61" s="12"/>
    </row>
    <row r="62" spans="1:20" ht="13.5" customHeight="1" hidden="1">
      <c r="A62" s="19"/>
      <c r="B62" s="406" t="s">
        <v>26</v>
      </c>
      <c r="C62" s="407"/>
      <c r="D62" s="45"/>
      <c r="E62" s="45"/>
      <c r="F62" s="45"/>
      <c r="G62" s="45"/>
      <c r="H62" s="200" t="s">
        <v>207</v>
      </c>
      <c r="I62" s="81">
        <v>0</v>
      </c>
      <c r="J62" s="81">
        <v>0</v>
      </c>
      <c r="K62" s="81">
        <v>0</v>
      </c>
      <c r="L62" s="80">
        <v>0</v>
      </c>
      <c r="M62" s="81">
        <v>0</v>
      </c>
      <c r="N62" s="81">
        <v>0</v>
      </c>
      <c r="O62" s="80">
        <v>0</v>
      </c>
      <c r="P62" s="81">
        <v>0</v>
      </c>
      <c r="Q62" s="81">
        <v>0</v>
      </c>
      <c r="R62" s="80">
        <v>0</v>
      </c>
      <c r="S62" s="83"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v>0</v>
      </c>
      <c r="J63" s="63">
        <v>0</v>
      </c>
      <c r="K63" s="63">
        <v>0</v>
      </c>
      <c r="L63" s="80">
        <v>0</v>
      </c>
      <c r="M63" s="63">
        <v>0</v>
      </c>
      <c r="N63" s="63">
        <v>0</v>
      </c>
      <c r="O63" s="80">
        <v>0</v>
      </c>
      <c r="P63" s="63">
        <v>0</v>
      </c>
      <c r="Q63" s="63">
        <v>0</v>
      </c>
      <c r="R63" s="80">
        <v>0</v>
      </c>
      <c r="S63" s="64"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v>0</v>
      </c>
      <c r="M64" s="61"/>
      <c r="N64" s="60"/>
      <c r="O64" s="80">
        <v>0</v>
      </c>
      <c r="P64" s="60"/>
      <c r="Q64" s="60"/>
      <c r="R64" s="80">
        <v>0</v>
      </c>
      <c r="S64" s="62"/>
      <c r="T64" s="12"/>
    </row>
    <row r="65" spans="1:20" ht="13.5" hidden="1">
      <c r="A65" s="408" t="s">
        <v>205</v>
      </c>
      <c r="B65" s="409"/>
      <c r="C65" s="410"/>
      <c r="D65" s="177" t="s">
        <v>205</v>
      </c>
      <c r="E65" s="89" t="s">
        <v>205</v>
      </c>
      <c r="F65" s="177" t="s">
        <v>205</v>
      </c>
      <c r="G65" s="79" t="s">
        <v>50</v>
      </c>
      <c r="H65" s="198"/>
      <c r="I65" s="48"/>
      <c r="J65" s="38"/>
      <c r="K65" s="38"/>
      <c r="L65" s="80">
        <v>0</v>
      </c>
      <c r="M65" s="38"/>
      <c r="N65" s="38"/>
      <c r="O65" s="80">
        <v>0</v>
      </c>
      <c r="P65" s="38"/>
      <c r="Q65" s="38"/>
      <c r="R65" s="80"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">
        <v>207</v>
      </c>
      <c r="I66" s="81">
        <v>0</v>
      </c>
      <c r="J66" s="81">
        <v>0</v>
      </c>
      <c r="K66" s="81">
        <v>0</v>
      </c>
      <c r="L66" s="80">
        <v>0</v>
      </c>
      <c r="M66" s="81">
        <v>0</v>
      </c>
      <c r="N66" s="81">
        <v>0</v>
      </c>
      <c r="O66" s="80">
        <v>0</v>
      </c>
      <c r="P66" s="81">
        <v>0</v>
      </c>
      <c r="Q66" s="81">
        <v>0</v>
      </c>
      <c r="R66" s="80">
        <v>0</v>
      </c>
      <c r="S66" s="83"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">
        <v>207</v>
      </c>
      <c r="I67" s="81">
        <v>0</v>
      </c>
      <c r="J67" s="81">
        <v>0</v>
      </c>
      <c r="K67" s="81">
        <v>0</v>
      </c>
      <c r="L67" s="80">
        <v>0</v>
      </c>
      <c r="M67" s="81">
        <v>0</v>
      </c>
      <c r="N67" s="81">
        <v>0</v>
      </c>
      <c r="O67" s="80">
        <v>0</v>
      </c>
      <c r="P67" s="81">
        <v>0</v>
      </c>
      <c r="Q67" s="81">
        <v>0</v>
      </c>
      <c r="R67" s="80">
        <v>0</v>
      </c>
      <c r="S67" s="83"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">
        <v>207</v>
      </c>
      <c r="I68" s="81">
        <v>0</v>
      </c>
      <c r="J68" s="81">
        <v>0</v>
      </c>
      <c r="K68" s="81">
        <v>0</v>
      </c>
      <c r="L68" s="80">
        <v>0</v>
      </c>
      <c r="M68" s="81">
        <v>0</v>
      </c>
      <c r="N68" s="81">
        <v>0</v>
      </c>
      <c r="O68" s="80">
        <v>0</v>
      </c>
      <c r="P68" s="81">
        <v>0</v>
      </c>
      <c r="Q68" s="81">
        <v>0</v>
      </c>
      <c r="R68" s="80">
        <v>0</v>
      </c>
      <c r="S68" s="83">
        <v>0</v>
      </c>
      <c r="T68" s="12"/>
    </row>
    <row r="69" spans="1:20" ht="13.5" customHeight="1" hidden="1">
      <c r="A69" s="19"/>
      <c r="B69" s="417" t="s">
        <v>55</v>
      </c>
      <c r="C69" s="418"/>
      <c r="D69" s="45"/>
      <c r="E69" s="45"/>
      <c r="F69" s="45"/>
      <c r="G69" s="45"/>
      <c r="H69" s="200" t="s">
        <v>207</v>
      </c>
      <c r="I69" s="81">
        <v>0</v>
      </c>
      <c r="J69" s="81">
        <v>0</v>
      </c>
      <c r="K69" s="81">
        <v>0</v>
      </c>
      <c r="L69" s="80">
        <v>0</v>
      </c>
      <c r="M69" s="81">
        <v>0</v>
      </c>
      <c r="N69" s="81">
        <v>0</v>
      </c>
      <c r="O69" s="80">
        <v>0</v>
      </c>
      <c r="P69" s="81">
        <v>0</v>
      </c>
      <c r="Q69" s="81">
        <v>0</v>
      </c>
      <c r="R69" s="80">
        <v>0</v>
      </c>
      <c r="S69" s="83">
        <v>0</v>
      </c>
      <c r="T69" s="12"/>
    </row>
    <row r="70" spans="1:20" ht="13.5" customHeight="1" hidden="1">
      <c r="A70" s="19"/>
      <c r="B70" s="404" t="s">
        <v>56</v>
      </c>
      <c r="C70" s="405"/>
      <c r="D70" s="45"/>
      <c r="E70" s="45"/>
      <c r="F70" s="45"/>
      <c r="G70" s="45"/>
      <c r="H70" s="200" t="s">
        <v>207</v>
      </c>
      <c r="I70" s="81">
        <v>0</v>
      </c>
      <c r="J70" s="81">
        <v>0</v>
      </c>
      <c r="K70" s="81">
        <v>0</v>
      </c>
      <c r="L70" s="80">
        <v>0</v>
      </c>
      <c r="M70" s="81">
        <v>0</v>
      </c>
      <c r="N70" s="81">
        <v>0</v>
      </c>
      <c r="O70" s="80">
        <v>0</v>
      </c>
      <c r="P70" s="81">
        <v>0</v>
      </c>
      <c r="Q70" s="81">
        <v>0</v>
      </c>
      <c r="R70" s="80">
        <v>0</v>
      </c>
      <c r="S70" s="83">
        <v>0</v>
      </c>
      <c r="T70" s="12"/>
    </row>
    <row r="71" spans="1:20" ht="13.5" customHeight="1" hidden="1">
      <c r="A71" s="19"/>
      <c r="B71" s="417" t="s">
        <v>57</v>
      </c>
      <c r="C71" s="418"/>
      <c r="D71" s="45"/>
      <c r="E71" s="45"/>
      <c r="F71" s="45"/>
      <c r="G71" s="45"/>
      <c r="H71" s="200" t="s">
        <v>207</v>
      </c>
      <c r="I71" s="81">
        <v>0</v>
      </c>
      <c r="J71" s="81">
        <v>0</v>
      </c>
      <c r="K71" s="81">
        <v>0</v>
      </c>
      <c r="L71" s="80">
        <v>0</v>
      </c>
      <c r="M71" s="81">
        <v>0</v>
      </c>
      <c r="N71" s="81">
        <v>0</v>
      </c>
      <c r="O71" s="80">
        <v>0</v>
      </c>
      <c r="P71" s="81">
        <v>0</v>
      </c>
      <c r="Q71" s="81">
        <v>0</v>
      </c>
      <c r="R71" s="80">
        <v>0</v>
      </c>
      <c r="S71" s="83">
        <v>0</v>
      </c>
      <c r="T71" s="12"/>
    </row>
    <row r="72" spans="1:20" ht="13.5" customHeight="1" hidden="1">
      <c r="A72" s="19"/>
      <c r="B72" s="406" t="s">
        <v>26</v>
      </c>
      <c r="C72" s="407"/>
      <c r="D72" s="45"/>
      <c r="E72" s="45"/>
      <c r="F72" s="45"/>
      <c r="G72" s="45"/>
      <c r="H72" s="200" t="s">
        <v>207</v>
      </c>
      <c r="I72" s="81">
        <v>0</v>
      </c>
      <c r="J72" s="81">
        <v>0</v>
      </c>
      <c r="K72" s="81">
        <v>0</v>
      </c>
      <c r="L72" s="80">
        <v>0</v>
      </c>
      <c r="M72" s="81">
        <v>0</v>
      </c>
      <c r="N72" s="81">
        <v>0</v>
      </c>
      <c r="O72" s="80">
        <v>0</v>
      </c>
      <c r="P72" s="81">
        <v>0</v>
      </c>
      <c r="Q72" s="81">
        <v>0</v>
      </c>
      <c r="R72" s="80">
        <v>0</v>
      </c>
      <c r="S72" s="83"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v>0</v>
      </c>
      <c r="J73" s="63">
        <v>0</v>
      </c>
      <c r="K73" s="63">
        <v>0</v>
      </c>
      <c r="L73" s="80">
        <v>0</v>
      </c>
      <c r="M73" s="63">
        <v>0</v>
      </c>
      <c r="N73" s="63">
        <v>0</v>
      </c>
      <c r="O73" s="80">
        <v>0</v>
      </c>
      <c r="P73" s="63">
        <v>0</v>
      </c>
      <c r="Q73" s="63">
        <v>0</v>
      </c>
      <c r="R73" s="80">
        <v>0</v>
      </c>
      <c r="S73" s="64"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v>0</v>
      </c>
      <c r="M74" s="61"/>
      <c r="N74" s="60"/>
      <c r="O74" s="80">
        <v>0</v>
      </c>
      <c r="P74" s="60"/>
      <c r="Q74" s="60"/>
      <c r="R74" s="80">
        <v>0</v>
      </c>
      <c r="S74" s="62"/>
      <c r="T74" s="12"/>
    </row>
    <row r="75" spans="1:20" ht="13.5" hidden="1">
      <c r="A75" s="408" t="s">
        <v>205</v>
      </c>
      <c r="B75" s="409"/>
      <c r="C75" s="410"/>
      <c r="D75" s="177" t="s">
        <v>205</v>
      </c>
      <c r="E75" s="89" t="s">
        <v>205</v>
      </c>
      <c r="F75" s="177" t="s">
        <v>205</v>
      </c>
      <c r="G75" s="79" t="s">
        <v>50</v>
      </c>
      <c r="H75" s="198"/>
      <c r="I75" s="48"/>
      <c r="J75" s="38"/>
      <c r="K75" s="38"/>
      <c r="L75" s="80">
        <v>0</v>
      </c>
      <c r="M75" s="38"/>
      <c r="N75" s="38"/>
      <c r="O75" s="80">
        <v>0</v>
      </c>
      <c r="P75" s="38"/>
      <c r="Q75" s="38"/>
      <c r="R75" s="80"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">
        <v>207</v>
      </c>
      <c r="I76" s="81">
        <v>0</v>
      </c>
      <c r="J76" s="81">
        <v>0</v>
      </c>
      <c r="K76" s="81">
        <v>0</v>
      </c>
      <c r="L76" s="80">
        <v>0</v>
      </c>
      <c r="M76" s="81">
        <v>0</v>
      </c>
      <c r="N76" s="81">
        <v>0</v>
      </c>
      <c r="O76" s="80">
        <v>0</v>
      </c>
      <c r="P76" s="81">
        <v>0</v>
      </c>
      <c r="Q76" s="81">
        <v>0</v>
      </c>
      <c r="R76" s="80">
        <v>0</v>
      </c>
      <c r="S76" s="104"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">
        <v>207</v>
      </c>
      <c r="I77" s="81">
        <v>0</v>
      </c>
      <c r="J77" s="81">
        <v>0</v>
      </c>
      <c r="K77" s="81">
        <v>0</v>
      </c>
      <c r="L77" s="80">
        <v>0</v>
      </c>
      <c r="M77" s="81">
        <v>0</v>
      </c>
      <c r="N77" s="81">
        <v>0</v>
      </c>
      <c r="O77" s="80">
        <v>0</v>
      </c>
      <c r="P77" s="81">
        <v>0</v>
      </c>
      <c r="Q77" s="81">
        <v>0</v>
      </c>
      <c r="R77" s="80">
        <v>0</v>
      </c>
      <c r="S77" s="104"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">
        <v>207</v>
      </c>
      <c r="I78" s="81">
        <v>0</v>
      </c>
      <c r="J78" s="81">
        <v>0</v>
      </c>
      <c r="K78" s="81">
        <v>0</v>
      </c>
      <c r="L78" s="80">
        <v>0</v>
      </c>
      <c r="M78" s="81">
        <v>0</v>
      </c>
      <c r="N78" s="81">
        <v>0</v>
      </c>
      <c r="O78" s="80">
        <v>0</v>
      </c>
      <c r="P78" s="81">
        <v>0</v>
      </c>
      <c r="Q78" s="81">
        <v>0</v>
      </c>
      <c r="R78" s="80">
        <v>0</v>
      </c>
      <c r="S78" s="104">
        <v>0</v>
      </c>
      <c r="T78" s="12"/>
    </row>
    <row r="79" spans="1:20" ht="13.5" hidden="1">
      <c r="A79" s="19"/>
      <c r="B79" s="417" t="s">
        <v>55</v>
      </c>
      <c r="C79" s="418"/>
      <c r="D79" s="45"/>
      <c r="E79" s="45"/>
      <c r="F79" s="45"/>
      <c r="G79" s="45"/>
      <c r="H79" s="200" t="s">
        <v>207</v>
      </c>
      <c r="I79" s="81">
        <v>0</v>
      </c>
      <c r="J79" s="81">
        <v>0</v>
      </c>
      <c r="K79" s="81">
        <v>0</v>
      </c>
      <c r="L79" s="80">
        <v>0</v>
      </c>
      <c r="M79" s="81">
        <v>0</v>
      </c>
      <c r="N79" s="81">
        <v>0</v>
      </c>
      <c r="O79" s="80">
        <v>0</v>
      </c>
      <c r="P79" s="81">
        <v>0</v>
      </c>
      <c r="Q79" s="81">
        <v>0</v>
      </c>
      <c r="R79" s="80">
        <v>0</v>
      </c>
      <c r="S79" s="104">
        <v>0</v>
      </c>
      <c r="T79" s="12"/>
    </row>
    <row r="80" spans="1:20" ht="13.5" hidden="1">
      <c r="A80" s="19"/>
      <c r="B80" s="404" t="s">
        <v>56</v>
      </c>
      <c r="C80" s="405"/>
      <c r="D80" s="45"/>
      <c r="E80" s="45"/>
      <c r="F80" s="45"/>
      <c r="G80" s="45"/>
      <c r="H80" s="200" t="s">
        <v>207</v>
      </c>
      <c r="I80" s="81">
        <v>0</v>
      </c>
      <c r="J80" s="81">
        <v>0</v>
      </c>
      <c r="K80" s="81">
        <v>0</v>
      </c>
      <c r="L80" s="80">
        <v>0</v>
      </c>
      <c r="M80" s="81">
        <v>0</v>
      </c>
      <c r="N80" s="81">
        <v>0</v>
      </c>
      <c r="O80" s="80">
        <v>0</v>
      </c>
      <c r="P80" s="81">
        <v>0</v>
      </c>
      <c r="Q80" s="81">
        <v>0</v>
      </c>
      <c r="R80" s="80">
        <v>0</v>
      </c>
      <c r="S80" s="104">
        <v>0</v>
      </c>
      <c r="T80" s="12"/>
    </row>
    <row r="81" spans="1:20" ht="13.5" hidden="1">
      <c r="A81" s="19"/>
      <c r="B81" s="417" t="s">
        <v>57</v>
      </c>
      <c r="C81" s="418"/>
      <c r="D81" s="45"/>
      <c r="E81" s="45"/>
      <c r="F81" s="45"/>
      <c r="G81" s="45"/>
      <c r="H81" s="200" t="s">
        <v>207</v>
      </c>
      <c r="I81" s="81">
        <v>0</v>
      </c>
      <c r="J81" s="81">
        <v>0</v>
      </c>
      <c r="K81" s="81">
        <v>0</v>
      </c>
      <c r="L81" s="80">
        <v>0</v>
      </c>
      <c r="M81" s="81">
        <v>0</v>
      </c>
      <c r="N81" s="81">
        <v>0</v>
      </c>
      <c r="O81" s="80">
        <v>0</v>
      </c>
      <c r="P81" s="81">
        <v>0</v>
      </c>
      <c r="Q81" s="81">
        <v>0</v>
      </c>
      <c r="R81" s="80">
        <v>0</v>
      </c>
      <c r="S81" s="104">
        <v>0</v>
      </c>
      <c r="T81" s="12"/>
    </row>
    <row r="82" spans="1:20" ht="13.5" hidden="1">
      <c r="A82" s="19"/>
      <c r="B82" s="406" t="s">
        <v>26</v>
      </c>
      <c r="C82" s="407"/>
      <c r="D82" s="45"/>
      <c r="E82" s="45"/>
      <c r="F82" s="45"/>
      <c r="G82" s="45"/>
      <c r="H82" s="200" t="s">
        <v>207</v>
      </c>
      <c r="I82" s="81">
        <v>0</v>
      </c>
      <c r="J82" s="81">
        <v>0</v>
      </c>
      <c r="K82" s="81">
        <v>0</v>
      </c>
      <c r="L82" s="80">
        <v>0</v>
      </c>
      <c r="M82" s="81">
        <v>0</v>
      </c>
      <c r="N82" s="81">
        <v>0</v>
      </c>
      <c r="O82" s="80">
        <v>0</v>
      </c>
      <c r="P82" s="81">
        <v>0</v>
      </c>
      <c r="Q82" s="81">
        <v>0</v>
      </c>
      <c r="R82" s="80">
        <v>0</v>
      </c>
      <c r="S82" s="104"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v>0</v>
      </c>
      <c r="J83" s="63">
        <v>0</v>
      </c>
      <c r="K83" s="63">
        <v>0</v>
      </c>
      <c r="L83" s="80">
        <v>0</v>
      </c>
      <c r="M83" s="63">
        <v>0</v>
      </c>
      <c r="N83" s="63">
        <v>0</v>
      </c>
      <c r="O83" s="80">
        <v>0</v>
      </c>
      <c r="P83" s="63">
        <v>0</v>
      </c>
      <c r="Q83" s="63">
        <v>0</v>
      </c>
      <c r="R83" s="80">
        <v>0</v>
      </c>
      <c r="S83" s="64"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v>0</v>
      </c>
      <c r="M84" s="61"/>
      <c r="N84" s="60"/>
      <c r="O84" s="80">
        <v>0</v>
      </c>
      <c r="P84" s="60"/>
      <c r="Q84" s="60"/>
      <c r="R84" s="80">
        <v>0</v>
      </c>
      <c r="S84" s="62"/>
      <c r="T84" s="12"/>
    </row>
    <row r="85" spans="1:20" ht="13.5" hidden="1">
      <c r="A85" s="408" t="s">
        <v>205</v>
      </c>
      <c r="B85" s="409"/>
      <c r="C85" s="410"/>
      <c r="D85" s="177" t="s">
        <v>205</v>
      </c>
      <c r="E85" s="89" t="s">
        <v>205</v>
      </c>
      <c r="F85" s="177" t="s">
        <v>205</v>
      </c>
      <c r="G85" s="79" t="s">
        <v>50</v>
      </c>
      <c r="H85" s="198"/>
      <c r="I85" s="48"/>
      <c r="J85" s="38"/>
      <c r="K85" s="38"/>
      <c r="L85" s="80">
        <v>0</v>
      </c>
      <c r="M85" s="38"/>
      <c r="N85" s="38"/>
      <c r="O85" s="80">
        <v>0</v>
      </c>
      <c r="P85" s="38"/>
      <c r="Q85" s="38"/>
      <c r="R85" s="80"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">
        <v>207</v>
      </c>
      <c r="I86" s="81">
        <v>0</v>
      </c>
      <c r="J86" s="81">
        <v>0</v>
      </c>
      <c r="K86" s="81">
        <v>0</v>
      </c>
      <c r="L86" s="80">
        <v>0</v>
      </c>
      <c r="M86" s="81">
        <v>0</v>
      </c>
      <c r="N86" s="81">
        <v>0</v>
      </c>
      <c r="O86" s="80">
        <v>0</v>
      </c>
      <c r="P86" s="81">
        <v>0</v>
      </c>
      <c r="Q86" s="81">
        <v>0</v>
      </c>
      <c r="R86" s="80">
        <v>0</v>
      </c>
      <c r="S86" s="104"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">
        <v>207</v>
      </c>
      <c r="I87" s="81">
        <v>0</v>
      </c>
      <c r="J87" s="81">
        <v>0</v>
      </c>
      <c r="K87" s="81">
        <v>0</v>
      </c>
      <c r="L87" s="80">
        <v>0</v>
      </c>
      <c r="M87" s="81">
        <v>0</v>
      </c>
      <c r="N87" s="81">
        <v>0</v>
      </c>
      <c r="O87" s="80">
        <v>0</v>
      </c>
      <c r="P87" s="81">
        <v>0</v>
      </c>
      <c r="Q87" s="81">
        <v>0</v>
      </c>
      <c r="R87" s="80">
        <v>0</v>
      </c>
      <c r="S87" s="104"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">
        <v>207</v>
      </c>
      <c r="I88" s="81">
        <v>0</v>
      </c>
      <c r="J88" s="81">
        <v>0</v>
      </c>
      <c r="K88" s="81">
        <v>0</v>
      </c>
      <c r="L88" s="80">
        <v>0</v>
      </c>
      <c r="M88" s="81">
        <v>0</v>
      </c>
      <c r="N88" s="81">
        <v>0</v>
      </c>
      <c r="O88" s="80">
        <v>0</v>
      </c>
      <c r="P88" s="81">
        <v>0</v>
      </c>
      <c r="Q88" s="81">
        <v>0</v>
      </c>
      <c r="R88" s="80">
        <v>0</v>
      </c>
      <c r="S88" s="104">
        <v>0</v>
      </c>
      <c r="T88" s="12"/>
    </row>
    <row r="89" spans="1:20" ht="13.5" hidden="1">
      <c r="A89" s="19"/>
      <c r="B89" s="417" t="s">
        <v>55</v>
      </c>
      <c r="C89" s="418"/>
      <c r="D89" s="45"/>
      <c r="E89" s="45"/>
      <c r="F89" s="45"/>
      <c r="G89" s="45"/>
      <c r="H89" s="200" t="s">
        <v>207</v>
      </c>
      <c r="I89" s="81">
        <v>0</v>
      </c>
      <c r="J89" s="81">
        <v>0</v>
      </c>
      <c r="K89" s="81">
        <v>0</v>
      </c>
      <c r="L89" s="80">
        <v>0</v>
      </c>
      <c r="M89" s="81">
        <v>0</v>
      </c>
      <c r="N89" s="81">
        <v>0</v>
      </c>
      <c r="O89" s="80">
        <v>0</v>
      </c>
      <c r="P89" s="81">
        <v>0</v>
      </c>
      <c r="Q89" s="81">
        <v>0</v>
      </c>
      <c r="R89" s="80">
        <v>0</v>
      </c>
      <c r="S89" s="104">
        <v>0</v>
      </c>
      <c r="T89" s="12"/>
    </row>
    <row r="90" spans="1:20" ht="13.5" hidden="1">
      <c r="A90" s="19"/>
      <c r="B90" s="404" t="s">
        <v>56</v>
      </c>
      <c r="C90" s="405"/>
      <c r="D90" s="45"/>
      <c r="E90" s="45"/>
      <c r="F90" s="45"/>
      <c r="G90" s="45"/>
      <c r="H90" s="200" t="s">
        <v>207</v>
      </c>
      <c r="I90" s="81">
        <v>0</v>
      </c>
      <c r="J90" s="81">
        <v>0</v>
      </c>
      <c r="K90" s="81">
        <v>0</v>
      </c>
      <c r="L90" s="80">
        <v>0</v>
      </c>
      <c r="M90" s="81">
        <v>0</v>
      </c>
      <c r="N90" s="81">
        <v>0</v>
      </c>
      <c r="O90" s="80">
        <v>0</v>
      </c>
      <c r="P90" s="81">
        <v>0</v>
      </c>
      <c r="Q90" s="81">
        <v>0</v>
      </c>
      <c r="R90" s="80">
        <v>0</v>
      </c>
      <c r="S90" s="104">
        <v>0</v>
      </c>
      <c r="T90" s="12"/>
    </row>
    <row r="91" spans="1:20" ht="13.5" hidden="1">
      <c r="A91" s="19"/>
      <c r="B91" s="417" t="s">
        <v>57</v>
      </c>
      <c r="C91" s="418"/>
      <c r="D91" s="45"/>
      <c r="E91" s="45"/>
      <c r="F91" s="45"/>
      <c r="G91" s="45"/>
      <c r="H91" s="200" t="s">
        <v>207</v>
      </c>
      <c r="I91" s="81">
        <v>0</v>
      </c>
      <c r="J91" s="81">
        <v>0</v>
      </c>
      <c r="K91" s="81">
        <v>0</v>
      </c>
      <c r="L91" s="80">
        <v>0</v>
      </c>
      <c r="M91" s="81">
        <v>0</v>
      </c>
      <c r="N91" s="81">
        <v>0</v>
      </c>
      <c r="O91" s="80">
        <v>0</v>
      </c>
      <c r="P91" s="81">
        <v>0</v>
      </c>
      <c r="Q91" s="81">
        <v>0</v>
      </c>
      <c r="R91" s="80">
        <v>0</v>
      </c>
      <c r="S91" s="104">
        <v>0</v>
      </c>
      <c r="T91" s="12"/>
    </row>
    <row r="92" spans="1:20" ht="13.5" hidden="1">
      <c r="A92" s="19"/>
      <c r="B92" s="406" t="s">
        <v>26</v>
      </c>
      <c r="C92" s="407"/>
      <c r="D92" s="45"/>
      <c r="E92" s="45"/>
      <c r="F92" s="45"/>
      <c r="G92" s="45"/>
      <c r="H92" s="203" t="s">
        <v>207</v>
      </c>
      <c r="I92" s="81">
        <v>0</v>
      </c>
      <c r="J92" s="81">
        <v>0</v>
      </c>
      <c r="K92" s="81">
        <v>0</v>
      </c>
      <c r="L92" s="80">
        <v>0</v>
      </c>
      <c r="M92" s="81">
        <v>0</v>
      </c>
      <c r="N92" s="81">
        <v>0</v>
      </c>
      <c r="O92" s="80">
        <v>0</v>
      </c>
      <c r="P92" s="81">
        <v>0</v>
      </c>
      <c r="Q92" s="81">
        <v>0</v>
      </c>
      <c r="R92" s="80">
        <v>0</v>
      </c>
      <c r="S92" s="104"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v>0</v>
      </c>
      <c r="J93" s="63">
        <v>0</v>
      </c>
      <c r="K93" s="63">
        <v>0</v>
      </c>
      <c r="L93" s="80">
        <v>0</v>
      </c>
      <c r="M93" s="63">
        <v>0</v>
      </c>
      <c r="N93" s="63">
        <v>0</v>
      </c>
      <c r="O93" s="80">
        <v>0</v>
      </c>
      <c r="P93" s="63">
        <v>0</v>
      </c>
      <c r="Q93" s="63">
        <v>0</v>
      </c>
      <c r="R93" s="80">
        <v>0</v>
      </c>
      <c r="S93" s="64"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v>0</v>
      </c>
      <c r="M94" s="35"/>
      <c r="N94" s="34"/>
      <c r="O94" s="80">
        <v>0</v>
      </c>
      <c r="P94" s="34"/>
      <c r="Q94" s="34"/>
      <c r="R94" s="80"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v>0</v>
      </c>
      <c r="J95" s="56">
        <v>3488454.6</v>
      </c>
      <c r="K95" s="56">
        <v>404972.928</v>
      </c>
      <c r="L95" s="56">
        <v>3893427.528</v>
      </c>
      <c r="M95" s="56">
        <v>439569.15584</v>
      </c>
      <c r="N95" s="56">
        <v>454291.0657152</v>
      </c>
      <c r="O95" s="56">
        <v>893860.2215551999</v>
      </c>
      <c r="P95" s="56">
        <v>469117.58168665593</v>
      </c>
      <c r="Q95" s="56">
        <v>484052.01153725566</v>
      </c>
      <c r="R95" s="56">
        <v>953169.5932239116</v>
      </c>
      <c r="S95" s="65">
        <v>2279517.8385491045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3" t="s">
        <v>15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11" t="s">
        <v>18</v>
      </c>
      <c r="B101" s="412"/>
      <c r="C101" s="413"/>
      <c r="D101" s="446" t="s">
        <v>19</v>
      </c>
      <c r="E101" s="446" t="s">
        <v>5</v>
      </c>
      <c r="F101" s="468" t="s">
        <v>104</v>
      </c>
      <c r="G101" s="446" t="s">
        <v>11</v>
      </c>
      <c r="H101" s="459" t="s">
        <v>23</v>
      </c>
      <c r="I101" s="315"/>
      <c r="J101" s="190">
        <v>2017</v>
      </c>
      <c r="K101" s="286">
        <v>2018</v>
      </c>
      <c r="L101" s="470" t="s">
        <v>208</v>
      </c>
      <c r="P101" s="42"/>
      <c r="Q101" s="314"/>
      <c r="R101" s="452" t="s">
        <v>135</v>
      </c>
      <c r="S101" s="453"/>
      <c r="T101" s="42"/>
    </row>
    <row r="102" spans="1:20" ht="27.75" customHeight="1" thickBot="1">
      <c r="A102" s="414"/>
      <c r="B102" s="415"/>
      <c r="C102" s="416"/>
      <c r="D102" s="447"/>
      <c r="E102" s="447"/>
      <c r="F102" s="469"/>
      <c r="G102" s="447"/>
      <c r="H102" s="460"/>
      <c r="I102" s="316"/>
      <c r="J102" s="191" t="s">
        <v>24</v>
      </c>
      <c r="K102" s="287" t="s">
        <v>24</v>
      </c>
      <c r="L102" s="471"/>
      <c r="P102" s="42"/>
      <c r="Q102" s="314"/>
      <c r="R102" s="454"/>
      <c r="S102" s="455"/>
      <c r="T102" s="42"/>
    </row>
    <row r="103" spans="1:20" ht="47.25" customHeight="1">
      <c r="A103" s="99" t="s">
        <v>205</v>
      </c>
      <c r="B103" s="78"/>
      <c r="C103" s="78"/>
      <c r="D103" s="177" t="s">
        <v>205</v>
      </c>
      <c r="E103" s="89" t="s">
        <v>205</v>
      </c>
      <c r="F103" s="177" t="s">
        <v>205</v>
      </c>
      <c r="G103" s="90" t="s">
        <v>205</v>
      </c>
      <c r="H103" s="197" t="s">
        <v>209</v>
      </c>
      <c r="I103" s="317"/>
      <c r="J103" s="100">
        <v>0</v>
      </c>
      <c r="K103" s="100">
        <v>0</v>
      </c>
      <c r="L103" s="311">
        <v>0</v>
      </c>
      <c r="P103" s="42"/>
      <c r="Q103" s="304"/>
      <c r="R103" s="448">
        <v>0</v>
      </c>
      <c r="S103" s="449"/>
      <c r="T103" s="42"/>
    </row>
    <row r="104" spans="1:20" ht="13.5">
      <c r="A104" s="99" t="s">
        <v>205</v>
      </c>
      <c r="B104" s="75"/>
      <c r="C104" s="75"/>
      <c r="D104" s="177" t="s">
        <v>205</v>
      </c>
      <c r="E104" s="89" t="s">
        <v>205</v>
      </c>
      <c r="F104" s="177" t="s">
        <v>205</v>
      </c>
      <c r="G104" s="90" t="s">
        <v>205</v>
      </c>
      <c r="H104" s="200" t="s">
        <v>207</v>
      </c>
      <c r="I104" s="317"/>
      <c r="J104" s="82">
        <v>0</v>
      </c>
      <c r="K104" s="82">
        <v>0</v>
      </c>
      <c r="L104" s="311">
        <v>0</v>
      </c>
      <c r="P104" s="42"/>
      <c r="Q104" s="313"/>
      <c r="R104" s="450">
        <v>0</v>
      </c>
      <c r="S104" s="451"/>
      <c r="T104" s="42"/>
    </row>
    <row r="105" spans="1:20" ht="13.5">
      <c r="A105" s="99" t="s">
        <v>205</v>
      </c>
      <c r="B105" s="75"/>
      <c r="C105" s="75"/>
      <c r="D105" s="177" t="s">
        <v>205</v>
      </c>
      <c r="E105" s="89" t="s">
        <v>205</v>
      </c>
      <c r="F105" s="177" t="s">
        <v>205</v>
      </c>
      <c r="G105" s="90" t="s">
        <v>205</v>
      </c>
      <c r="H105" s="200" t="s">
        <v>207</v>
      </c>
      <c r="I105" s="317"/>
      <c r="J105" s="82">
        <v>0</v>
      </c>
      <c r="K105" s="82">
        <v>0</v>
      </c>
      <c r="L105" s="311">
        <v>0</v>
      </c>
      <c r="P105" s="42"/>
      <c r="Q105" s="304"/>
      <c r="R105" s="450">
        <v>0</v>
      </c>
      <c r="S105" s="451"/>
      <c r="T105" s="42"/>
    </row>
    <row r="106" spans="1:20" ht="13.5" hidden="1">
      <c r="A106" s="99" t="s">
        <v>205</v>
      </c>
      <c r="B106" s="75"/>
      <c r="C106" s="75"/>
      <c r="D106" s="177" t="s">
        <v>205</v>
      </c>
      <c r="E106" s="89" t="s">
        <v>205</v>
      </c>
      <c r="F106" s="177" t="s">
        <v>205</v>
      </c>
      <c r="G106" s="90" t="s">
        <v>205</v>
      </c>
      <c r="H106" s="200" t="s">
        <v>207</v>
      </c>
      <c r="I106" s="317"/>
      <c r="J106" s="82">
        <v>0</v>
      </c>
      <c r="K106" s="82">
        <v>0</v>
      </c>
      <c r="L106" s="311">
        <v>0</v>
      </c>
      <c r="P106" s="42"/>
      <c r="Q106" s="304"/>
      <c r="R106" s="450">
        <v>0</v>
      </c>
      <c r="S106" s="451"/>
      <c r="T106" s="42"/>
    </row>
    <row r="107" spans="1:20" ht="13.5" hidden="1">
      <c r="A107" s="99" t="s">
        <v>205</v>
      </c>
      <c r="B107" s="75"/>
      <c r="C107" s="75"/>
      <c r="D107" s="177" t="s">
        <v>205</v>
      </c>
      <c r="E107" s="89" t="s">
        <v>205</v>
      </c>
      <c r="F107" s="177" t="s">
        <v>205</v>
      </c>
      <c r="G107" s="90" t="s">
        <v>205</v>
      </c>
      <c r="H107" s="200" t="s">
        <v>207</v>
      </c>
      <c r="I107" s="317"/>
      <c r="J107" s="82">
        <v>0</v>
      </c>
      <c r="K107" s="82">
        <v>0</v>
      </c>
      <c r="L107" s="311">
        <v>0</v>
      </c>
      <c r="P107" s="42"/>
      <c r="Q107" s="304"/>
      <c r="R107" s="450">
        <v>0</v>
      </c>
      <c r="S107" s="451"/>
      <c r="T107" s="42"/>
    </row>
    <row r="108" spans="1:20" ht="13.5" hidden="1">
      <c r="A108" s="99" t="s">
        <v>205</v>
      </c>
      <c r="B108" s="75"/>
      <c r="C108" s="75"/>
      <c r="D108" s="177" t="s">
        <v>205</v>
      </c>
      <c r="E108" s="89" t="s">
        <v>205</v>
      </c>
      <c r="F108" s="177" t="s">
        <v>205</v>
      </c>
      <c r="G108" s="90" t="s">
        <v>205</v>
      </c>
      <c r="H108" s="200" t="s">
        <v>207</v>
      </c>
      <c r="I108" s="317"/>
      <c r="J108" s="82">
        <v>0</v>
      </c>
      <c r="K108" s="82">
        <v>0</v>
      </c>
      <c r="L108" s="311">
        <v>0</v>
      </c>
      <c r="P108" s="42"/>
      <c r="Q108" s="304"/>
      <c r="R108" s="450">
        <v>0</v>
      </c>
      <c r="S108" s="451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v>0</v>
      </c>
      <c r="K109" s="66">
        <v>0</v>
      </c>
      <c r="L109" s="312">
        <v>0</v>
      </c>
      <c r="P109" s="42"/>
      <c r="Q109" s="305"/>
      <c r="R109" s="463">
        <v>0</v>
      </c>
      <c r="S109" s="46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349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61" t="s">
        <v>197</v>
      </c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1"/>
      <c r="R112" s="461"/>
      <c r="S112" s="461"/>
      <c r="T112" s="5"/>
    </row>
    <row r="113" spans="1:20" ht="13.5">
      <c r="A113" s="68" t="s">
        <v>112</v>
      </c>
      <c r="B113" s="456" t="s">
        <v>148</v>
      </c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5"/>
    </row>
    <row r="114" spans="1:20" ht="15" customHeight="1">
      <c r="A114" s="69" t="s">
        <v>52</v>
      </c>
      <c r="B114" s="457" t="s">
        <v>195</v>
      </c>
      <c r="C114" s="457"/>
      <c r="D114" s="457"/>
      <c r="E114" s="457"/>
      <c r="F114" s="457"/>
      <c r="G114" s="457"/>
      <c r="H114" s="457"/>
      <c r="I114" s="457"/>
      <c r="J114" s="457"/>
      <c r="K114" s="457"/>
      <c r="L114" s="457"/>
      <c r="M114" s="457"/>
      <c r="N114" s="457"/>
      <c r="O114" s="457"/>
      <c r="P114" s="457"/>
      <c r="Q114" s="457"/>
      <c r="R114" s="457"/>
      <c r="S114" s="457"/>
      <c r="T114" s="5"/>
    </row>
    <row r="115" spans="1:20" ht="13.5">
      <c r="A115" s="69" t="s">
        <v>113</v>
      </c>
      <c r="B115" s="458" t="s">
        <v>210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5"/>
    </row>
    <row r="116" spans="1:20" ht="13.5" customHeight="1">
      <c r="A116" s="67" t="s">
        <v>114</v>
      </c>
      <c r="B116" s="445" t="s">
        <v>211</v>
      </c>
      <c r="C116" s="445"/>
      <c r="D116" s="445"/>
      <c r="E116" s="445"/>
      <c r="F116" s="445"/>
      <c r="G116" s="445"/>
      <c r="H116" s="445"/>
      <c r="I116" s="445"/>
      <c r="J116" s="445"/>
      <c r="K116" s="445"/>
      <c r="L116" s="445"/>
      <c r="M116" s="445"/>
      <c r="N116" s="445"/>
      <c r="O116" s="445"/>
      <c r="P116" s="445"/>
      <c r="Q116" s="445"/>
      <c r="R116" s="445"/>
      <c r="S116" s="445"/>
      <c r="T116" s="5"/>
    </row>
    <row r="117" spans="1:20" ht="16.5" customHeight="1">
      <c r="A117" s="67" t="s">
        <v>118</v>
      </c>
      <c r="B117" s="444" t="s">
        <v>111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44"/>
      <c r="R117" s="444"/>
      <c r="S117" s="444"/>
      <c r="T117" s="5"/>
    </row>
    <row r="118" spans="1:19" ht="14.25" customHeight="1">
      <c r="A118" s="67"/>
      <c r="B118" s="462" t="s">
        <v>198</v>
      </c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2"/>
      <c r="S118" s="462"/>
    </row>
    <row r="119" spans="1:19" ht="13.5">
      <c r="A119" s="67"/>
      <c r="B119" s="462" t="s">
        <v>192</v>
      </c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462"/>
      <c r="R119" s="462"/>
      <c r="S119" s="462"/>
    </row>
    <row r="120" spans="1:19" ht="27.75" customHeight="1">
      <c r="A120" s="67"/>
      <c r="B120" s="462" t="s">
        <v>200</v>
      </c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462"/>
      <c r="R120" s="462"/>
      <c r="S120" s="462"/>
    </row>
    <row r="121" spans="1:19" ht="15" customHeight="1">
      <c r="A121" s="67"/>
      <c r="B121" s="462"/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</row>
    <row r="122" spans="1:20" ht="13.5">
      <c r="A122" s="67"/>
      <c r="B122" s="462"/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2"/>
      <c r="S122" s="462"/>
      <c r="T122" s="5"/>
    </row>
    <row r="123" spans="1:19" ht="13.5">
      <c r="A123" s="67"/>
      <c r="B123" s="462"/>
      <c r="C123" s="462"/>
      <c r="D123" s="462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2"/>
      <c r="S123" s="462"/>
    </row>
    <row r="124" spans="1:19" ht="13.5">
      <c r="A124" t="str">
        <f>IF('2a.  Simple Form Data Entry'!C180=""," ","6.")</f>
        <v xml:space="preserve"> </v>
      </c>
      <c r="B124" s="462"/>
      <c r="C124" s="462"/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</row>
    <row r="125" spans="1:19" ht="13.5">
      <c r="A125" s="69"/>
      <c r="B125" s="462"/>
      <c r="C125" s="462"/>
      <c r="D125" s="462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</row>
    <row r="126" spans="1:19" ht="13.5">
      <c r="A126" s="69"/>
      <c r="B126" s="462"/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2"/>
      <c r="S126" s="462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paperSize="17" scale="70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 topLeftCell="A1">
      <selection activeCell="C26" sqref="C26"/>
    </sheetView>
  </sheetViews>
  <sheetFormatPr defaultColWidth="9.140625" defaultRowHeight="12.75"/>
  <cols>
    <col min="1" max="1" width="30.7109375" style="0" bestFit="1" customWidth="1"/>
    <col min="2" max="2" width="10.28125" style="0" customWidth="1"/>
    <col min="3" max="12" width="12.28125" style="0" bestFit="1" customWidth="1"/>
  </cols>
  <sheetData>
    <row r="1" ht="12.75">
      <c r="A1" t="s">
        <v>155</v>
      </c>
    </row>
    <row r="2" ht="12.75">
      <c r="A2" t="s">
        <v>175</v>
      </c>
    </row>
    <row r="3" spans="2:3" ht="12.75">
      <c r="B3" s="49" t="s">
        <v>194</v>
      </c>
      <c r="C3" s="49" t="s">
        <v>193</v>
      </c>
    </row>
    <row r="4" spans="1:3" ht="12.75">
      <c r="A4" s="49" t="s">
        <v>176</v>
      </c>
      <c r="B4" s="342">
        <v>14976</v>
      </c>
      <c r="C4" s="347">
        <v>2800</v>
      </c>
    </row>
    <row r="5" spans="1:3" ht="12.75">
      <c r="A5" s="49" t="s">
        <v>179</v>
      </c>
      <c r="B5" s="335">
        <v>5.15</v>
      </c>
      <c r="C5" s="343" t="s">
        <v>177</v>
      </c>
    </row>
    <row r="6" spans="1:2" ht="12.75">
      <c r="A6" s="49"/>
      <c r="B6" s="342"/>
    </row>
    <row r="8" spans="1:12" ht="12.75">
      <c r="A8" t="s">
        <v>161</v>
      </c>
      <c r="B8" s="337" t="s">
        <v>162</v>
      </c>
      <c r="C8" s="338" t="s">
        <v>163</v>
      </c>
      <c r="D8" s="338" t="s">
        <v>164</v>
      </c>
      <c r="E8" s="338" t="s">
        <v>165</v>
      </c>
      <c r="F8" s="338" t="s">
        <v>166</v>
      </c>
      <c r="G8" s="338" t="s">
        <v>167</v>
      </c>
      <c r="H8" s="338" t="s">
        <v>168</v>
      </c>
      <c r="I8" s="338" t="s">
        <v>169</v>
      </c>
      <c r="J8" s="338" t="s">
        <v>170</v>
      </c>
      <c r="K8" s="338" t="s">
        <v>171</v>
      </c>
      <c r="L8" s="338" t="s">
        <v>172</v>
      </c>
    </row>
    <row r="9" spans="2:12" ht="12.75">
      <c r="B9" s="339"/>
      <c r="C9" s="340"/>
      <c r="D9" s="340"/>
      <c r="E9" s="340"/>
      <c r="F9" s="340"/>
      <c r="G9" s="340"/>
      <c r="H9" s="340"/>
      <c r="I9" s="340"/>
      <c r="J9" s="340"/>
      <c r="K9" s="340"/>
      <c r="L9" s="340"/>
    </row>
    <row r="10" spans="1:12" ht="12.75">
      <c r="A10" s="49" t="s">
        <v>180</v>
      </c>
      <c r="B10" s="336">
        <v>0</v>
      </c>
      <c r="C10" s="336">
        <v>24016</v>
      </c>
      <c r="D10" s="336">
        <v>28780</v>
      </c>
      <c r="E10" s="336">
        <v>29802.52</v>
      </c>
      <c r="F10" s="336">
        <v>30827.64</v>
      </c>
      <c r="G10" s="336">
        <v>31855.42</v>
      </c>
      <c r="H10" s="336">
        <v>32885.97</v>
      </c>
      <c r="I10" s="336">
        <v>33919.35</v>
      </c>
      <c r="J10" s="336">
        <v>34955.65</v>
      </c>
      <c r="K10" s="336">
        <v>35994.96</v>
      </c>
      <c r="L10" s="336">
        <v>37037.36</v>
      </c>
    </row>
    <row r="11" spans="1:12" ht="12.75">
      <c r="A11" t="s">
        <v>173</v>
      </c>
      <c r="B11" s="344">
        <f>+B5*B4/12</f>
        <v>6427.200000000001</v>
      </c>
      <c r="C11" s="344">
        <f>+B11</f>
        <v>6427.200000000001</v>
      </c>
      <c r="D11" s="344">
        <f>+C11*1.03</f>
        <v>6620.0160000000005</v>
      </c>
      <c r="E11" s="344">
        <f aca="true" t="shared" si="0" ref="E11:L11">+D11*1.03</f>
        <v>6818.616480000001</v>
      </c>
      <c r="F11" s="344">
        <f t="shared" si="0"/>
        <v>7023.174974400001</v>
      </c>
      <c r="G11" s="344">
        <f t="shared" si="0"/>
        <v>7233.870223632001</v>
      </c>
      <c r="H11" s="344">
        <f t="shared" si="0"/>
        <v>7450.886330340962</v>
      </c>
      <c r="I11" s="344">
        <f t="shared" si="0"/>
        <v>7674.41292025119</v>
      </c>
      <c r="J11" s="344">
        <f t="shared" si="0"/>
        <v>7904.6453078587265</v>
      </c>
      <c r="K11" s="344">
        <f t="shared" si="0"/>
        <v>8141.784667094488</v>
      </c>
      <c r="L11" s="344">
        <f t="shared" si="0"/>
        <v>8386.038207107324</v>
      </c>
    </row>
    <row r="12" spans="1:12" ht="12.75">
      <c r="A12" t="s">
        <v>174</v>
      </c>
      <c r="B12" s="341">
        <f>SUM(B10:B11)</f>
        <v>6427.200000000001</v>
      </c>
      <c r="C12" s="341">
        <f aca="true" t="shared" si="1" ref="C12:L12">SUM(C10:C11)</f>
        <v>30443.2</v>
      </c>
      <c r="D12" s="341">
        <f t="shared" si="1"/>
        <v>35400.016</v>
      </c>
      <c r="E12" s="341">
        <f t="shared" si="1"/>
        <v>36621.13648</v>
      </c>
      <c r="F12" s="341">
        <f t="shared" si="1"/>
        <v>37850.8149744</v>
      </c>
      <c r="G12" s="341">
        <f t="shared" si="1"/>
        <v>39089.290223632</v>
      </c>
      <c r="H12" s="341">
        <f t="shared" si="1"/>
        <v>40336.85633034096</v>
      </c>
      <c r="I12" s="341">
        <f t="shared" si="1"/>
        <v>41593.76292025119</v>
      </c>
      <c r="J12" s="341">
        <f t="shared" si="1"/>
        <v>42860.29530785873</v>
      </c>
      <c r="K12" s="341">
        <f t="shared" si="1"/>
        <v>44136.744667094485</v>
      </c>
      <c r="L12" s="341">
        <f t="shared" si="1"/>
        <v>45423.398207107326</v>
      </c>
    </row>
    <row r="14" spans="1:12" ht="12.75">
      <c r="A14" s="49" t="s">
        <v>181</v>
      </c>
      <c r="B14" s="336">
        <v>0</v>
      </c>
      <c r="C14" s="336">
        <f>+C10*9</f>
        <v>216144</v>
      </c>
      <c r="D14" s="336">
        <f>+D10*12</f>
        <v>345360</v>
      </c>
      <c r="E14" s="336">
        <f aca="true" t="shared" si="2" ref="E14:L14">+E10*12</f>
        <v>357630.24</v>
      </c>
      <c r="F14" s="336">
        <f t="shared" si="2"/>
        <v>369931.68</v>
      </c>
      <c r="G14" s="336">
        <f t="shared" si="2"/>
        <v>382265.04</v>
      </c>
      <c r="H14" s="336">
        <f t="shared" si="2"/>
        <v>394631.64</v>
      </c>
      <c r="I14" s="336">
        <f t="shared" si="2"/>
        <v>407032.19999999995</v>
      </c>
      <c r="J14" s="336">
        <f t="shared" si="2"/>
        <v>419467.80000000005</v>
      </c>
      <c r="K14" s="336">
        <f t="shared" si="2"/>
        <v>431939.52</v>
      </c>
      <c r="L14" s="336">
        <f t="shared" si="2"/>
        <v>444448.32</v>
      </c>
    </row>
    <row r="15" spans="1:12" ht="12.75">
      <c r="A15" s="49" t="s">
        <v>178</v>
      </c>
      <c r="B15" s="345">
        <f>+B11*3</f>
        <v>19281.600000000002</v>
      </c>
      <c r="C15" s="345">
        <f>+C11*9</f>
        <v>57844.8</v>
      </c>
      <c r="D15" s="345">
        <f>+D11*12</f>
        <v>79440.19200000001</v>
      </c>
      <c r="E15" s="345">
        <f aca="true" t="shared" si="3" ref="E15:L15">+E11*12</f>
        <v>81823.39776</v>
      </c>
      <c r="F15" s="345">
        <f t="shared" si="3"/>
        <v>84278.09969280001</v>
      </c>
      <c r="G15" s="345">
        <f t="shared" si="3"/>
        <v>86806.44268358401</v>
      </c>
      <c r="H15" s="345">
        <f t="shared" si="3"/>
        <v>89410.63596409155</v>
      </c>
      <c r="I15" s="345">
        <f t="shared" si="3"/>
        <v>92092.95504301428</v>
      </c>
      <c r="J15" s="345">
        <f t="shared" si="3"/>
        <v>94855.74369430472</v>
      </c>
      <c r="K15" s="345">
        <f t="shared" si="3"/>
        <v>97701.41600513385</v>
      </c>
      <c r="L15" s="345">
        <f t="shared" si="3"/>
        <v>100632.45848528788</v>
      </c>
    </row>
    <row r="16" spans="1:12" ht="12.75">
      <c r="A16" s="49" t="s">
        <v>184</v>
      </c>
      <c r="B16" s="346">
        <f>SUM(B14:B15)</f>
        <v>19281.600000000002</v>
      </c>
      <c r="C16" s="346">
        <f aca="true" t="shared" si="4" ref="C16:L16">SUM(C14:C15)</f>
        <v>273988.8</v>
      </c>
      <c r="D16" s="346">
        <f t="shared" si="4"/>
        <v>424800.19200000004</v>
      </c>
      <c r="E16" s="346">
        <f t="shared" si="4"/>
        <v>439453.63776</v>
      </c>
      <c r="F16" s="346">
        <f t="shared" si="4"/>
        <v>454209.7796928</v>
      </c>
      <c r="G16" s="346">
        <f t="shared" si="4"/>
        <v>469071.482683584</v>
      </c>
      <c r="H16" s="346">
        <f t="shared" si="4"/>
        <v>484042.27596409153</v>
      </c>
      <c r="I16" s="346">
        <f t="shared" si="4"/>
        <v>499125.1550430142</v>
      </c>
      <c r="J16" s="346">
        <f t="shared" si="4"/>
        <v>514323.54369430477</v>
      </c>
      <c r="K16" s="346">
        <f t="shared" si="4"/>
        <v>529640.9360051339</v>
      </c>
      <c r="L16" s="346">
        <f t="shared" si="4"/>
        <v>545080.7784852879</v>
      </c>
    </row>
    <row r="17" spans="1:12" ht="12.75">
      <c r="A17" s="49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</row>
    <row r="18" spans="1:12" ht="12.75">
      <c r="A18" s="49" t="s">
        <v>182</v>
      </c>
      <c r="B18" s="345"/>
      <c r="C18" s="345">
        <v>5000</v>
      </c>
      <c r="D18" s="345">
        <v>5000</v>
      </c>
      <c r="E18" s="345">
        <v>5000</v>
      </c>
      <c r="F18" s="345">
        <v>5000</v>
      </c>
      <c r="G18" s="345">
        <v>5000</v>
      </c>
      <c r="H18" s="345">
        <v>5000</v>
      </c>
      <c r="I18" s="345">
        <v>5000</v>
      </c>
      <c r="J18" s="345">
        <v>5000</v>
      </c>
      <c r="K18" s="345">
        <v>5000</v>
      </c>
      <c r="L18" s="345">
        <v>5000</v>
      </c>
    </row>
    <row r="25" ht="12.75">
      <c r="B25" s="336"/>
    </row>
    <row r="26" ht="12.75">
      <c r="B26" s="341"/>
    </row>
    <row r="27" ht="12.75">
      <c r="B27" s="341"/>
    </row>
  </sheetData>
  <printOptions/>
  <pageMargins left="0.7" right="0.7" top="0.75" bottom="0.75" header="0.3" footer="0.3"/>
  <pageSetup fitToHeight="0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87" t="s">
        <v>126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1" t="s">
        <v>76</v>
      </c>
      <c r="E11" s="371"/>
      <c r="F11" s="372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65" t="s">
        <v>75</v>
      </c>
      <c r="E12" s="365"/>
      <c r="F12" s="366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65" t="s">
        <v>74</v>
      </c>
      <c r="E13" s="365"/>
      <c r="F13" s="366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1" t="s">
        <v>73</v>
      </c>
      <c r="E14" s="365"/>
      <c r="F14" s="366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65" t="s">
        <v>72</v>
      </c>
      <c r="E15" s="365"/>
      <c r="F15" s="366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65" t="s">
        <v>103</v>
      </c>
      <c r="E16" s="365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65" t="s">
        <v>69</v>
      </c>
      <c r="E17" s="365"/>
      <c r="F17" s="366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1" t="s">
        <v>70</v>
      </c>
      <c r="E18" s="371"/>
      <c r="F18" s="372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1" t="s">
        <v>137</v>
      </c>
      <c r="E19" s="371"/>
      <c r="F19" s="372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89" t="s">
        <v>34</v>
      </c>
      <c r="H20" s="389"/>
      <c r="I20" s="38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90" t="s">
        <v>125</v>
      </c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0" t="s">
        <v>142</v>
      </c>
      <c r="E39" s="380"/>
      <c r="F39" s="380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5" t="s">
        <v>77</v>
      </c>
      <c r="E40" s="385"/>
      <c r="F40" s="386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5" t="s">
        <v>78</v>
      </c>
      <c r="E41" s="385"/>
      <c r="F41" s="386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73" t="s">
        <v>134</v>
      </c>
      <c r="E43" s="374"/>
      <c r="F43" s="374"/>
      <c r="G43" s="374"/>
      <c r="H43" s="374"/>
      <c r="I43" s="375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76" t="s">
        <v>99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91" t="s">
        <v>20</v>
      </c>
      <c r="F57" s="391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5" thickBot="1">
      <c r="B58" s="210"/>
      <c r="C58" s="157"/>
      <c r="D58" s="158" t="s">
        <v>50</v>
      </c>
      <c r="E58" s="367"/>
      <c r="F58" s="368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77" t="s">
        <v>84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8"/>
      <c r="D69" s="388"/>
      <c r="E69" s="388"/>
      <c r="F69" s="38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5" t="s">
        <v>85</v>
      </c>
      <c r="F71" s="385"/>
      <c r="G71" s="385"/>
      <c r="H71" s="385"/>
      <c r="I71" s="385"/>
      <c r="J71" s="385"/>
      <c r="K71" s="385"/>
      <c r="L71" s="385"/>
      <c r="M71" s="385"/>
      <c r="N71" s="180"/>
      <c r="O71" s="211"/>
    </row>
    <row r="72" spans="2:15" ht="13.5" customHeight="1">
      <c r="B72" s="210"/>
      <c r="C72" s="268" t="s">
        <v>25</v>
      </c>
      <c r="D72" s="269"/>
      <c r="E72" s="369" t="s">
        <v>86</v>
      </c>
      <c r="F72" s="369"/>
      <c r="G72" s="369"/>
      <c r="H72" s="369"/>
      <c r="I72" s="369"/>
      <c r="J72" s="369"/>
      <c r="K72" s="369"/>
      <c r="L72" s="369"/>
      <c r="M72" s="369"/>
      <c r="N72" s="181"/>
      <c r="O72" s="211"/>
    </row>
    <row r="73" spans="2:15" ht="14.5">
      <c r="B73" s="210"/>
      <c r="C73" s="268" t="s">
        <v>53</v>
      </c>
      <c r="D73" s="269"/>
      <c r="E73" s="369" t="s">
        <v>87</v>
      </c>
      <c r="F73" s="370"/>
      <c r="G73" s="370"/>
      <c r="H73" s="370"/>
      <c r="I73" s="370"/>
      <c r="J73" s="370"/>
      <c r="K73" s="370"/>
      <c r="L73" s="370"/>
      <c r="M73" s="370"/>
      <c r="N73" s="179"/>
      <c r="O73" s="211"/>
    </row>
    <row r="74" spans="2:15" ht="14.5">
      <c r="B74" s="210"/>
      <c r="C74" s="379" t="s">
        <v>55</v>
      </c>
      <c r="D74" s="379"/>
      <c r="E74" s="369" t="s">
        <v>88</v>
      </c>
      <c r="F74" s="370"/>
      <c r="G74" s="370"/>
      <c r="H74" s="370"/>
      <c r="I74" s="370"/>
      <c r="J74" s="370"/>
      <c r="K74" s="370"/>
      <c r="L74" s="370"/>
      <c r="M74" s="370"/>
      <c r="N74" s="179"/>
      <c r="O74" s="211"/>
    </row>
    <row r="75" spans="2:15" ht="14.25" customHeight="1">
      <c r="B75" s="210"/>
      <c r="C75" s="383" t="s">
        <v>56</v>
      </c>
      <c r="D75" s="383"/>
      <c r="E75" s="369" t="s">
        <v>89</v>
      </c>
      <c r="F75" s="369"/>
      <c r="G75" s="369"/>
      <c r="H75" s="369"/>
      <c r="I75" s="369"/>
      <c r="J75" s="369"/>
      <c r="K75" s="369"/>
      <c r="L75" s="369"/>
      <c r="M75" s="369"/>
      <c r="N75" s="181"/>
      <c r="O75" s="211"/>
    </row>
    <row r="76" spans="2:15" ht="14.5">
      <c r="B76" s="210"/>
      <c r="C76" s="379" t="s">
        <v>57</v>
      </c>
      <c r="D76" s="379"/>
      <c r="E76" s="369"/>
      <c r="F76" s="370"/>
      <c r="G76" s="370"/>
      <c r="H76" s="370"/>
      <c r="I76" s="370"/>
      <c r="J76" s="370"/>
      <c r="K76" s="370"/>
      <c r="L76" s="370"/>
      <c r="M76" s="370"/>
      <c r="N76" s="179"/>
      <c r="O76" s="211"/>
    </row>
    <row r="77" spans="2:15" ht="15" customHeight="1">
      <c r="B77" s="210"/>
      <c r="C77" s="384" t="s">
        <v>26</v>
      </c>
      <c r="D77" s="384"/>
      <c r="E77" s="369" t="s">
        <v>90</v>
      </c>
      <c r="F77" s="370"/>
      <c r="G77" s="370"/>
      <c r="H77" s="370"/>
      <c r="I77" s="370"/>
      <c r="J77" s="370"/>
      <c r="K77" s="370"/>
      <c r="L77" s="370"/>
      <c r="M77" s="370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52" t="s">
        <v>40</v>
      </c>
      <c r="D81" s="352"/>
      <c r="E81" s="351" t="s">
        <v>22</v>
      </c>
      <c r="F81" s="351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5" t="s">
        <v>55</v>
      </c>
      <c r="D85" s="35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53" t="s">
        <v>56</v>
      </c>
      <c r="D86" s="35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5" t="s">
        <v>57</v>
      </c>
      <c r="D87" s="35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57" t="s">
        <v>26</v>
      </c>
      <c r="D88" s="358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52" t="s">
        <v>40</v>
      </c>
      <c r="D92" s="352"/>
      <c r="E92" s="351" t="s">
        <v>22</v>
      </c>
      <c r="F92" s="351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55" t="s">
        <v>55</v>
      </c>
      <c r="D96" s="35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53" t="s">
        <v>56</v>
      </c>
      <c r="D97" s="35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55" t="s">
        <v>57</v>
      </c>
      <c r="D98" s="35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57" t="s">
        <v>26</v>
      </c>
      <c r="D99" s="35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52" t="s">
        <v>40</v>
      </c>
      <c r="D103" s="352"/>
      <c r="E103" s="351" t="s">
        <v>22</v>
      </c>
      <c r="F103" s="351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55" t="s">
        <v>55</v>
      </c>
      <c r="D107" s="35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53" t="s">
        <v>56</v>
      </c>
      <c r="D108" s="35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55" t="s">
        <v>57</v>
      </c>
      <c r="D109" s="35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57" t="s">
        <v>26</v>
      </c>
      <c r="D110" s="35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52" t="s">
        <v>40</v>
      </c>
      <c r="D114" s="352"/>
      <c r="E114" s="351" t="s">
        <v>22</v>
      </c>
      <c r="F114" s="351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61" t="s">
        <v>55</v>
      </c>
      <c r="D118" s="36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59" t="s">
        <v>56</v>
      </c>
      <c r="D119" s="360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61" t="s">
        <v>57</v>
      </c>
      <c r="D120" s="36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63" t="s">
        <v>26</v>
      </c>
      <c r="D121" s="364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52" t="s">
        <v>40</v>
      </c>
      <c r="D125" s="352"/>
      <c r="E125" s="351" t="s">
        <v>22</v>
      </c>
      <c r="F125" s="351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61" t="s">
        <v>55</v>
      </c>
      <c r="D129" s="36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59" t="s">
        <v>56</v>
      </c>
      <c r="D130" s="360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61" t="s">
        <v>57</v>
      </c>
      <c r="D131" s="36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63" t="s">
        <v>26</v>
      </c>
      <c r="D132" s="364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52" t="s">
        <v>40</v>
      </c>
      <c r="D136" s="352"/>
      <c r="E136" s="351" t="s">
        <v>22</v>
      </c>
      <c r="F136" s="351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61" t="s">
        <v>55</v>
      </c>
      <c r="D140" s="36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59" t="s">
        <v>56</v>
      </c>
      <c r="D141" s="360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61" t="s">
        <v>57</v>
      </c>
      <c r="D142" s="36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63" t="s">
        <v>26</v>
      </c>
      <c r="D143" s="364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70" t="s">
        <v>100</v>
      </c>
      <c r="D148" s="370"/>
      <c r="E148" s="370"/>
      <c r="F148" s="370"/>
      <c r="G148" s="370"/>
      <c r="H148" s="370"/>
      <c r="I148" s="370"/>
      <c r="J148" s="370"/>
      <c r="K148" s="370"/>
      <c r="L148" s="370"/>
      <c r="M148" s="370"/>
      <c r="N148" s="179"/>
      <c r="O148" s="224"/>
      <c r="P148" s="225"/>
      <c r="Q148" s="225"/>
    </row>
    <row r="149" spans="2:17" ht="15" customHeight="1">
      <c r="B149" s="210"/>
      <c r="C149" s="370" t="s">
        <v>132</v>
      </c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82" t="s">
        <v>18</v>
      </c>
      <c r="D155" s="382" t="s">
        <v>39</v>
      </c>
      <c r="E155" s="392" t="s">
        <v>23</v>
      </c>
      <c r="F155" s="392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51"/>
      <c r="D156" s="351"/>
      <c r="E156" s="393"/>
      <c r="F156" s="39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95" t="s">
        <v>147</v>
      </c>
      <c r="G171" s="396"/>
      <c r="H171" s="396"/>
      <c r="I171" s="396"/>
      <c r="J171" s="396"/>
      <c r="K171" s="396"/>
      <c r="L171" s="396"/>
      <c r="M171" s="396"/>
      <c r="N171" s="397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70" t="s">
        <v>152</v>
      </c>
      <c r="D173" s="370"/>
      <c r="E173" s="370"/>
      <c r="F173" s="370"/>
      <c r="G173" s="370"/>
      <c r="H173" s="370"/>
      <c r="I173" s="370"/>
      <c r="J173" s="370"/>
      <c r="K173" s="370"/>
      <c r="L173" s="370"/>
      <c r="M173" s="370"/>
      <c r="N173" s="179"/>
      <c r="O173" s="224"/>
    </row>
    <row r="174" spans="2:15" ht="34.5" customHeight="1" thickBot="1">
      <c r="B174" s="210"/>
      <c r="C174" s="398" t="s">
        <v>139</v>
      </c>
      <c r="D174" s="399"/>
      <c r="E174" s="399"/>
      <c r="F174" s="399"/>
      <c r="G174" s="399"/>
      <c r="H174" s="399"/>
      <c r="I174" s="399"/>
      <c r="J174" s="399"/>
      <c r="K174" s="399"/>
      <c r="L174" s="399"/>
      <c r="M174" s="399"/>
      <c r="N174" s="400"/>
      <c r="O174" s="224"/>
    </row>
    <row r="175" spans="2:15" ht="34.5" customHeight="1" thickBot="1">
      <c r="B175" s="210"/>
      <c r="C175" s="401" t="s">
        <v>123</v>
      </c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3"/>
      <c r="O175" s="224"/>
    </row>
    <row r="176" spans="2:15" ht="34.5" customHeight="1" thickBot="1">
      <c r="B176" s="210"/>
      <c r="C176" s="401" t="s">
        <v>123</v>
      </c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3"/>
      <c r="O176" s="224"/>
    </row>
    <row r="177" spans="2:15" ht="34.5" customHeight="1" thickBot="1">
      <c r="B177" s="210"/>
      <c r="C177" s="401" t="s">
        <v>123</v>
      </c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3"/>
      <c r="O177" s="224"/>
    </row>
    <row r="178" spans="2:15" ht="34.5" customHeight="1" thickBot="1">
      <c r="B178" s="210"/>
      <c r="C178" s="401" t="s">
        <v>123</v>
      </c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3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70" t="s">
        <v>138</v>
      </c>
      <c r="D180" s="370"/>
      <c r="E180" s="370"/>
      <c r="F180" s="370"/>
      <c r="G180" s="370"/>
      <c r="H180" s="370"/>
      <c r="I180" s="370"/>
      <c r="J180" s="370"/>
      <c r="K180" s="370"/>
      <c r="L180" s="370"/>
      <c r="M180" s="370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  <c r="P203" s="394"/>
      <c r="Q203" s="394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34" t="s">
        <v>31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1"/>
    </row>
    <row r="4" spans="1:20" ht="3" customHeight="1" thickBot="1" thickTop="1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1"/>
    </row>
    <row r="5" spans="1:19" ht="13.5">
      <c r="A5" s="429" t="s">
        <v>7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8"/>
    </row>
    <row r="6" spans="1:20" ht="13.5">
      <c r="A6" s="425" t="s">
        <v>0</v>
      </c>
      <c r="B6" s="426"/>
      <c r="C6" s="424" t="str">
        <f>IF('2b.  Complex Form Data Entry'!G11="","   ",'2b.  Complex Form Data Entry'!G11)</f>
        <v xml:space="preserve">   </v>
      </c>
      <c r="D6" s="424"/>
      <c r="E6" s="424"/>
      <c r="F6" s="424"/>
      <c r="G6" s="424"/>
      <c r="H6" s="424"/>
      <c r="I6" s="424"/>
      <c r="J6" s="424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30" t="s">
        <v>150</v>
      </c>
      <c r="B7" s="421"/>
      <c r="C7" s="431" t="str">
        <f>IF('2b.  Complex Form Data Entry'!G12="","   ",'2b.  Complex Form Data Entry'!G12)</f>
        <v xml:space="preserve">   </v>
      </c>
      <c r="D7" s="431"/>
      <c r="E7" s="431"/>
      <c r="F7" s="431"/>
      <c r="G7" s="431"/>
      <c r="H7" s="431"/>
      <c r="I7" s="431"/>
      <c r="J7" s="431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22" t="s">
        <v>2</v>
      </c>
      <c r="B8" s="423"/>
      <c r="C8" s="292" t="str">
        <f>IF('2b.  Complex Form Data Entry'!G15="","   ",'2b.  Complex Form Data Entry'!G15)</f>
        <v xml:space="preserve">   </v>
      </c>
      <c r="E8" s="292"/>
      <c r="F8" s="423" t="s">
        <v>8</v>
      </c>
      <c r="G8" s="423"/>
      <c r="H8" s="329" t="str">
        <f>IF('2b.  Complex Form Data Entry'!G15=""," ",'2b.  Complex Form Data Entry'!G16)</f>
        <v xml:space="preserve"> </v>
      </c>
      <c r="I8" s="292"/>
      <c r="J8" s="292"/>
      <c r="L8" s="421" t="s">
        <v>10</v>
      </c>
      <c r="M8" s="421"/>
      <c r="N8" s="421"/>
      <c r="O8" s="421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22" t="s">
        <v>3</v>
      </c>
      <c r="B9" s="423"/>
      <c r="C9" s="295"/>
      <c r="D9" s="292"/>
      <c r="E9" s="292"/>
      <c r="F9" s="423" t="s">
        <v>13</v>
      </c>
      <c r="G9" s="423"/>
      <c r="H9" s="292"/>
      <c r="I9" s="292"/>
      <c r="J9" s="292"/>
      <c r="L9" s="421" t="s">
        <v>9</v>
      </c>
      <c r="M9" s="421"/>
      <c r="N9" s="421"/>
      <c r="O9" s="421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40" t="str">
        <f>IF('2b.  Complex Form Data Entry'!G10=""," ",'2b.  Complex Form Data Entry'!G10)</f>
        <v xml:space="preserve"> </v>
      </c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1"/>
      <c r="T10" s="11"/>
    </row>
    <row r="11" spans="1:20" ht="13" thickBot="1">
      <c r="A11" s="332"/>
      <c r="B11" s="333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3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34" t="s">
        <v>14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5" t="s">
        <v>32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9" t="s">
        <v>143</v>
      </c>
      <c r="B17" s="439"/>
      <c r="C17" s="439"/>
      <c r="D17" s="439"/>
      <c r="E17" s="477" t="str">
        <f>IF('2b.  Complex Form Data Entry'!G39="N","NA",'2b.  Complex Form Data Entry'!G40)</f>
        <v>NA</v>
      </c>
      <c r="F17" s="478"/>
      <c r="G17" s="479"/>
      <c r="H17" s="475" t="s">
        <v>151</v>
      </c>
      <c r="I17" s="476"/>
      <c r="J17" s="476"/>
      <c r="K17" s="476"/>
      <c r="L17" s="476"/>
      <c r="M17" s="476"/>
      <c r="N17" s="310"/>
      <c r="O17" s="477" t="str">
        <f>IF('2b.  Complex Form Data Entry'!G39="N","NA",'2b.  Complex Form Data Entry'!G41)</f>
        <v>NA</v>
      </c>
      <c r="P17" s="478"/>
      <c r="Q17" s="478"/>
      <c r="R17" s="478"/>
      <c r="S17" s="47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5" t="s">
        <v>33</v>
      </c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65" t="str">
        <f>IF('2b.  Complex Form Data Entry'!E80="","   ",'2b.  Complex Form Data Entry'!E80)</f>
        <v xml:space="preserve">   </v>
      </c>
      <c r="B35" s="466"/>
      <c r="C35" s="46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17" t="s">
        <v>55</v>
      </c>
      <c r="C39" s="41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04" t="s">
        <v>56</v>
      </c>
      <c r="C40" s="405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17" t="s">
        <v>57</v>
      </c>
      <c r="C41" s="41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6" t="s">
        <v>26</v>
      </c>
      <c r="C42" s="407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IF('2b.  Complex Form Data Entry'!E91="","   ",'2b.  Complex Form Data Entry'!E91)</f>
        <v xml:space="preserve">   </v>
      </c>
      <c r="B45" s="409"/>
      <c r="C45" s="410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17" t="s">
        <v>55</v>
      </c>
      <c r="C49" s="41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04" t="s">
        <v>56</v>
      </c>
      <c r="C50" s="405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17" t="s">
        <v>57</v>
      </c>
      <c r="C51" s="41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6" t="s">
        <v>26</v>
      </c>
      <c r="C52" s="407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8" t="str">
        <f>IF('2b.  Complex Form Data Entry'!E102="","   ",'2b.  Complex Form Data Entry'!E102)</f>
        <v xml:space="preserve">   </v>
      </c>
      <c r="B55" s="409"/>
      <c r="C55" s="410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17" t="s">
        <v>55</v>
      </c>
      <c r="C59" s="41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04" t="s">
        <v>56</v>
      </c>
      <c r="C60" s="405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17" t="s">
        <v>57</v>
      </c>
      <c r="C61" s="41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6" t="s">
        <v>26</v>
      </c>
      <c r="C62" s="407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8" t="str">
        <f>IF('2b.  Complex Form Data Entry'!E113="","   ",'2b.  Complex Form Data Entry'!E113)</f>
        <v xml:space="preserve">   </v>
      </c>
      <c r="B65" s="409"/>
      <c r="C65" s="410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17" t="s">
        <v>55</v>
      </c>
      <c r="C69" s="41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04" t="s">
        <v>56</v>
      </c>
      <c r="C70" s="405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17" t="s">
        <v>57</v>
      </c>
      <c r="C71" s="41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6" t="s">
        <v>26</v>
      </c>
      <c r="C72" s="407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8" t="str">
        <f>IF('2b.  Complex Form Data Entry'!E124="","   ",'2b.  Complex Form Data Entry'!E124)</f>
        <v xml:space="preserve">   </v>
      </c>
      <c r="B75" s="409"/>
      <c r="C75" s="410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17" t="s">
        <v>55</v>
      </c>
      <c r="C79" s="41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04" t="s">
        <v>56</v>
      </c>
      <c r="C80" s="405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17" t="s">
        <v>57</v>
      </c>
      <c r="C81" s="41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6" t="s">
        <v>26</v>
      </c>
      <c r="C82" s="407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8" t="str">
        <f>IF('2b.  Complex Form Data Entry'!E135="","   ",'2b.  Complex Form Data Entry'!E135)</f>
        <v xml:space="preserve">   </v>
      </c>
      <c r="B85" s="409"/>
      <c r="C85" s="410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17" t="s">
        <v>55</v>
      </c>
      <c r="C89" s="41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04" t="s">
        <v>56</v>
      </c>
      <c r="C90" s="405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17" t="s">
        <v>57</v>
      </c>
      <c r="C91" s="41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6" t="s">
        <v>26</v>
      </c>
      <c r="C92" s="407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2" t="s">
        <v>133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34" t="s">
        <v>31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1"/>
    </row>
    <row r="100" spans="1:20" ht="3" customHeight="1" thickBot="1" thickTop="1">
      <c r="A100" s="419"/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1"/>
    </row>
    <row r="101" spans="1:19" ht="13.5">
      <c r="A101" s="429" t="s">
        <v>7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8"/>
    </row>
    <row r="102" spans="1:20" ht="13.5">
      <c r="A102" s="425" t="s">
        <v>0</v>
      </c>
      <c r="B102" s="426"/>
      <c r="C102" s="424" t="str">
        <f>IF('2b.  Complex Form Data Entry'!G11="","   ",'2b.  Complex Form Data Entry'!G11)</f>
        <v xml:space="preserve">   </v>
      </c>
      <c r="D102" s="424"/>
      <c r="E102" s="424"/>
      <c r="F102" s="424"/>
      <c r="G102" s="424"/>
      <c r="H102" s="424"/>
      <c r="I102" s="424"/>
      <c r="J102" s="424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30" t="s">
        <v>150</v>
      </c>
      <c r="B103" s="421"/>
      <c r="C103" s="431" t="str">
        <f>IF('2b.  Complex Form Data Entry'!G12="","   ",'2b.  Complex Form Data Entry'!G12)</f>
        <v xml:space="preserve">   </v>
      </c>
      <c r="D103" s="431"/>
      <c r="E103" s="431"/>
      <c r="F103" s="431"/>
      <c r="G103" s="431"/>
      <c r="H103" s="431"/>
      <c r="I103" s="431"/>
      <c r="J103" s="431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22" t="s">
        <v>2</v>
      </c>
      <c r="B104" s="423"/>
      <c r="C104" s="298" t="str">
        <f>IF('2b.  Complex Form Data Entry'!G15="","   ",'2b.  Complex Form Data Entry'!G15)</f>
        <v xml:space="preserve">   </v>
      </c>
      <c r="E104" s="298"/>
      <c r="F104" s="423" t="s">
        <v>8</v>
      </c>
      <c r="G104" s="423"/>
      <c r="H104" s="329" t="str">
        <f>IF('2b.  Complex Form Data Entry'!G15=""," ",'2b.  Complex Form Data Entry'!G16)</f>
        <v xml:space="preserve"> </v>
      </c>
      <c r="I104" s="298"/>
      <c r="J104" s="298"/>
      <c r="L104" s="421" t="s">
        <v>10</v>
      </c>
      <c r="M104" s="421"/>
      <c r="N104" s="421"/>
      <c r="O104" s="421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22" t="s">
        <v>3</v>
      </c>
      <c r="B105" s="423"/>
      <c r="C105" s="300"/>
      <c r="D105" s="298"/>
      <c r="E105" s="298"/>
      <c r="F105" s="423" t="s">
        <v>13</v>
      </c>
      <c r="G105" s="423"/>
      <c r="H105" s="298"/>
      <c r="I105" s="298"/>
      <c r="J105" s="298"/>
      <c r="L105" s="421" t="s">
        <v>9</v>
      </c>
      <c r="M105" s="421"/>
      <c r="N105" s="421"/>
      <c r="O105" s="421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40" t="str">
        <f>IF('2b.  Complex Form Data Entry'!G10=""," ",'2b.  Complex Form Data Entry'!G10)</f>
        <v xml:space="preserve"> </v>
      </c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1"/>
      <c r="T106" s="11"/>
    </row>
    <row r="107" spans="1:20" ht="13" thickBot="1">
      <c r="A107" s="332"/>
      <c r="B107" s="333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3"/>
      <c r="T107" s="11"/>
    </row>
    <row r="108" spans="1:20" ht="18.75" customHeight="1" thickBot="1" thickTop="1">
      <c r="A108" s="433" t="s">
        <v>15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11" t="s">
        <v>18</v>
      </c>
      <c r="B112" s="412"/>
      <c r="C112" s="413"/>
      <c r="D112" s="446" t="s">
        <v>19</v>
      </c>
      <c r="E112" s="446" t="s">
        <v>5</v>
      </c>
      <c r="F112" s="468" t="s">
        <v>104</v>
      </c>
      <c r="G112" s="446" t="s">
        <v>11</v>
      </c>
      <c r="H112" s="459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70" t="str">
        <f>CONCATENATE(L34," Appropriation Change")</f>
        <v>2015 / 2016 Appropriation Change</v>
      </c>
      <c r="O112" s="303"/>
      <c r="P112" s="303"/>
      <c r="Q112" s="303"/>
      <c r="R112" s="452" t="s">
        <v>136</v>
      </c>
      <c r="S112" s="453"/>
      <c r="T112" s="42"/>
    </row>
    <row r="113" spans="1:20" ht="37.5" customHeight="1" thickBot="1">
      <c r="A113" s="414"/>
      <c r="B113" s="415"/>
      <c r="C113" s="416"/>
      <c r="D113" s="447"/>
      <c r="E113" s="447"/>
      <c r="F113" s="469"/>
      <c r="G113" s="447"/>
      <c r="H113" s="460"/>
      <c r="I113" s="316"/>
      <c r="J113" s="191" t="s">
        <v>24</v>
      </c>
      <c r="K113" s="287" t="str">
        <f>'2b.  Complex Form Data Entry'!H156</f>
        <v>Allocation Change</v>
      </c>
      <c r="L113" s="471"/>
      <c r="O113" s="303"/>
      <c r="P113" s="303"/>
      <c r="Q113" s="303"/>
      <c r="R113" s="454"/>
      <c r="S113" s="455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81">
        <f>'2b.  Complex Form Data Entry'!J157</f>
        <v>0</v>
      </c>
      <c r="S114" s="482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81">
        <f>'2b.  Complex Form Data Entry'!J158</f>
        <v>0</v>
      </c>
      <c r="S115" s="482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81">
        <f>'2b.  Complex Form Data Entry'!J159</f>
        <v>0</v>
      </c>
      <c r="S116" s="482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81">
        <f>'2b.  Complex Form Data Entry'!J160</f>
        <v>0</v>
      </c>
      <c r="S117" s="482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81">
        <f>'2b.  Complex Form Data Entry'!J161</f>
        <v>0</v>
      </c>
      <c r="S118" s="482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81">
        <f>'2b.  Complex Form Data Entry'!J162</f>
        <v>0</v>
      </c>
      <c r="S119" s="482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83">
        <f>SUM(R114:S119)</f>
        <v>0</v>
      </c>
      <c r="S120" s="484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61" t="str">
        <f>IF('2b.  Complex Form Data Entry'!G39="Y","See note 5 below.",'2b.  Complex Form Data Entry'!D43)</f>
        <v>An NPV analysis was not performed because …</v>
      </c>
      <c r="C123" s="461"/>
      <c r="D123" s="461"/>
      <c r="E123" s="461"/>
      <c r="F123" s="461"/>
      <c r="G123" s="461"/>
      <c r="H123" s="461"/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5"/>
    </row>
    <row r="124" spans="1:20" ht="13.5">
      <c r="A124" s="68" t="s">
        <v>112</v>
      </c>
      <c r="B124" s="456" t="s">
        <v>148</v>
      </c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  <c r="T124" s="5"/>
    </row>
    <row r="125" spans="1:20" ht="14.25" customHeight="1">
      <c r="A125" s="69" t="s">
        <v>52</v>
      </c>
      <c r="B125" s="480" t="s">
        <v>116</v>
      </c>
      <c r="C125" s="480"/>
      <c r="D125" s="480"/>
      <c r="E125" s="480"/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/>
      <c r="T125" s="5"/>
    </row>
    <row r="126" spans="1:20" ht="16.5" customHeight="1">
      <c r="A126" s="69" t="s">
        <v>113</v>
      </c>
      <c r="B126" s="458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58"/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  <c r="T126" s="5"/>
    </row>
    <row r="127" spans="1:20" ht="14.25" customHeight="1">
      <c r="A127" s="67" t="s">
        <v>114</v>
      </c>
      <c r="B127" s="445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  <c r="S127" s="445"/>
      <c r="T127" s="5"/>
    </row>
    <row r="128" spans="1:20" ht="16.5" customHeight="1">
      <c r="A128" s="67" t="s">
        <v>118</v>
      </c>
      <c r="B128" s="444" t="s">
        <v>111</v>
      </c>
      <c r="C128" s="444"/>
      <c r="D128" s="444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  <c r="R128" s="444"/>
      <c r="S128" s="444"/>
      <c r="T128" s="5"/>
    </row>
    <row r="129" spans="1:19" ht="14.25" customHeight="1">
      <c r="A129" s="67"/>
      <c r="B129" s="462" t="str">
        <f>'2b.  Complex Form Data Entry'!C174</f>
        <v>-</v>
      </c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</row>
    <row r="130" spans="1:19" ht="13.5">
      <c r="A130" s="67"/>
      <c r="B130" s="462" t="str">
        <f>'2b.  Complex Form Data Entry'!C175</f>
        <v xml:space="preserve">- </v>
      </c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</row>
    <row r="131" spans="1:19" ht="12.75" customHeight="1">
      <c r="A131" s="67"/>
      <c r="B131" s="462" t="str">
        <f>'2b.  Complex Form Data Entry'!C176</f>
        <v xml:space="preserve">- </v>
      </c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</row>
    <row r="132" spans="1:19" ht="15" customHeight="1">
      <c r="A132" s="67"/>
      <c r="B132" s="462" t="str">
        <f>'2b.  Complex Form Data Entry'!C177</f>
        <v xml:space="preserve">- </v>
      </c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</row>
    <row r="133" spans="1:20" ht="13.5">
      <c r="A133" s="67"/>
      <c r="B133" s="462" t="str">
        <f>'2b.  Complex Form Data Entry'!C178</f>
        <v xml:space="preserve">- </v>
      </c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5"/>
    </row>
    <row r="134" spans="1:19" ht="13.5">
      <c r="A134" s="67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</row>
    <row r="135" spans="1:19" ht="13.5">
      <c r="A135" t="str">
        <f>IF('2b.  Complex Form Data Entry'!C181=""," ","6.")</f>
        <v xml:space="preserve"> 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</row>
    <row r="136" spans="1:19" ht="13.5">
      <c r="A136" s="69"/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</row>
    <row r="137" spans="1:19" ht="13.5">
      <c r="A137" s="69"/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cc811197-5a73-4d86-a206-c117da05ddaa"/>
    <ds:schemaRef ds:uri="http://schemas.microsoft.com/office/2006/metadata/properties"/>
    <ds:schemaRef ds:uri="http://purl.org/dc/dcmitype/"/>
    <ds:schemaRef ds:uri="308dc21f-8940-46b7-9ee9-f86b439897b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73F97D-FC52-4AAA-AB82-B9BAE3968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Harrison, Shelley</cp:lastModifiedBy>
  <cp:lastPrinted>2017-02-27T16:59:47Z</cp:lastPrinted>
  <dcterms:created xsi:type="dcterms:W3CDTF">1999-06-02T23:29:55Z</dcterms:created>
  <dcterms:modified xsi:type="dcterms:W3CDTF">2017-03-03T17:32:28Z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0x010100D03C1FEDB24A304B88B22491CFC09769007BCB61E4A4E32649B1237591E6F177C2</vt:lpwstr>
  </property>
  <property fmtid="{D5CDD505-2E9C-101B-9397-08002B2CF9AE}" pid="4" name="_dlc_DocIdItemGuid">
    <vt:lpwstr>75ce46c3-14be-4587-a9db-942e6d714ed9</vt:lpwstr>
  </property>
</Properties>
</file>