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65446" windowWidth="12120" windowHeight="9120" activeTab="0"/>
  </bookViews>
  <sheets>
    <sheet name="Tran Now Oper Summary" sheetId="1" r:id="rId1"/>
    <sheet name="Transit Now FTE breakdown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_000MPons">#REF!</definedName>
    <definedName name="Print_Area_MI">#REF!</definedName>
    <definedName name="Section">'[2]PONS'!#REF!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<sst xmlns="http://schemas.openxmlformats.org/spreadsheetml/2006/main" count="108" uniqueCount="43">
  <si>
    <t>MECHANIC</t>
  </si>
  <si>
    <t xml:space="preserve"> </t>
  </si>
  <si>
    <t>Operator</t>
  </si>
  <si>
    <t>Transportation Planner III</t>
  </si>
  <si>
    <t>Proj/Prog Mgr III</t>
  </si>
  <si>
    <t>Engineer IV</t>
  </si>
  <si>
    <t>Project/Program Mananger IV</t>
  </si>
  <si>
    <t>Transit Now Staffing Breakdown</t>
  </si>
  <si>
    <t>FTE</t>
  </si>
  <si>
    <t>TLT</t>
  </si>
  <si>
    <t xml:space="preserve">Transit IT positions - convert two capital TLT's to FTEs reflecting ongoing technology work with real time information, signal priority and other BRT related initiatives.  </t>
  </si>
  <si>
    <t>Transit Operations and Vehicle Maintenance positions added to support service expansion throughout year</t>
  </si>
  <si>
    <t>Transit Paratransit position - mid-year hire to support service expansion within ACCESS program</t>
  </si>
  <si>
    <t>Transit Commute Trip Reduction position - mid-year hire to support vanpool expansion at small employers</t>
  </si>
  <si>
    <t>Cost Center</t>
  </si>
  <si>
    <t>Position</t>
  </si>
  <si>
    <t>Position Description</t>
  </si>
  <si>
    <t>Salary &amp; Benefits</t>
  </si>
  <si>
    <t>Salary</t>
  </si>
  <si>
    <t>Benefits</t>
  </si>
  <si>
    <t>Loan Out</t>
  </si>
  <si>
    <t>Total</t>
  </si>
  <si>
    <t>Transit Speed &amp; Reliability position to support development of Rapid Ride corridor improvements; restores position reduced in 2007 adopted budget</t>
  </si>
  <si>
    <t xml:space="preserve">Transit Power &amp; Facilities positions to support additional shelter maintenance </t>
  </si>
  <si>
    <t>Utility Laborer 3rd</t>
  </si>
  <si>
    <t>Equipment Operator 3rd</t>
  </si>
  <si>
    <t>Maintenance Painter</t>
  </si>
  <si>
    <t>Maintenance Signage Specialist</t>
  </si>
  <si>
    <t>Bus Service</t>
  </si>
  <si>
    <t xml:space="preserve">    Hours</t>
  </si>
  <si>
    <t xml:space="preserve">    Cost</t>
  </si>
  <si>
    <t>TSP &amp; Real Time</t>
  </si>
  <si>
    <t>P&amp;F Additional Shelter Cleaning</t>
  </si>
  <si>
    <t>P&amp;F BRT Cleaning</t>
  </si>
  <si>
    <t>Vanpool</t>
  </si>
  <si>
    <t xml:space="preserve">    Vans in Operation</t>
  </si>
  <si>
    <t xml:space="preserve">    Vanpool Operating Exp</t>
  </si>
  <si>
    <t xml:space="preserve">    Vanpool Admin Exp</t>
  </si>
  <si>
    <t>ACCESS</t>
  </si>
  <si>
    <t>Total Expense</t>
  </si>
  <si>
    <t xml:space="preserve">   Total Vanpool</t>
  </si>
  <si>
    <t xml:space="preserve">    Total ACCESS</t>
  </si>
  <si>
    <t xml:space="preserve">   Total Passenger Facility Maintenance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</si>
</sst>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_(* #,##0.0_);_(* \(#,##0.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2" fillId="0" borderId="0" xfId="0" applyFont="1" applyAlignment="1">
      <alignment/>
    </xf>
    <xf numFmtId="165" fontId="2" fillId="0" borderId="0" xfId="17" applyNumberFormat="1" applyFont="1" applyAlignment="1">
      <alignment/>
    </xf>
    <xf numFmtId="0" fontId="3" fillId="0" borderId="0" xfId="0" applyFont="1" applyAlignment="1">
      <alignment/>
    </xf>
    <xf numFmtId="165" fontId="0" fillId="0" borderId="0" xfId="17" applyNumberFormat="1" applyFont="1" applyAlignment="1">
      <alignment/>
    </xf>
    <xf numFmtId="165" fontId="0" fillId="0" borderId="0" xfId="0" applyNumberFormat="1" applyAlignment="1">
      <alignment/>
    </xf>
    <xf numFmtId="43" fontId="3" fillId="0" borderId="0" xfId="15" applyFont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3" fontId="4" fillId="0" borderId="0" xfId="15" applyFont="1" applyAlignment="1">
      <alignment/>
    </xf>
    <xf numFmtId="167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0" fillId="0" borderId="0" xfId="0" applyNumberFormat="1" applyFill="1" applyAlignment="1">
      <alignment/>
    </xf>
    <xf numFmtId="166" fontId="0" fillId="0" borderId="0" xfId="15" applyNumberFormat="1" applyFill="1" applyAlignment="1">
      <alignment/>
    </xf>
    <xf numFmtId="165" fontId="0" fillId="0" borderId="0" xfId="17" applyNumberFormat="1" applyFill="1" applyAlignment="1">
      <alignment/>
    </xf>
    <xf numFmtId="165" fontId="2" fillId="0" borderId="0" xfId="17" applyNumberFormat="1" applyFont="1" applyFill="1" applyAlignment="1">
      <alignment/>
    </xf>
    <xf numFmtId="166" fontId="2" fillId="0" borderId="0" xfId="15" applyNumberFormat="1" applyFont="1" applyFill="1" applyAlignment="1">
      <alignment/>
    </xf>
    <xf numFmtId="166" fontId="2" fillId="0" borderId="0" xfId="15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7" fontId="2" fillId="0" borderId="0" xfId="0" applyNumberFormat="1" applyFont="1" applyFill="1" applyAlignment="1">
      <alignment/>
    </xf>
    <xf numFmtId="3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SFIEL\Local%20Settings\Temporary%20Internet%20Files\OLK44\Documents%20and%20Settings\albertt.KCDOT\My%20Documents\L\2003\Analysis-month%20performed\05\labor%20hrs%20per%201000%20miles%202000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SFIEL\Local%20Settings\Temporary%20Internet%20Files\OLK44\Documents%20and%20Settings\KrecklJ\Local%20Settings\Temporary%20Internet%20Files\OLK8A\Salary%20Proj\BudgetUserForm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SFIEL\Local%20Settings\Temporary%20Internet%20Files\OLK44\Documents%20and%20Settings\KrecklJ\Local%20Settings\Temporary%20Internet%20Files\OLK8A\Transit%20Now%20-%20Operating%20Exp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 labor hrs per 1K miles 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sitionWksht"/>
      <sheetName val="PONS"/>
      <sheetName val="COA"/>
      <sheetName val="VARIABLES"/>
      <sheetName val="WAG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 Decision PackageDetail"/>
      <sheetName val="Transit Now -Capital FTEs"/>
      <sheetName val="2007 Position wksht (2)"/>
      <sheetName val="Tran Now Oper Sum-TN Hrly $"/>
      <sheetName val="Tran Now Oper Summary Updated"/>
      <sheetName val="Tran Now Oper Summary"/>
      <sheetName val="Service Hours"/>
      <sheetName val="TR Now Annual Hrs"/>
      <sheetName val="TSP &amp; Real Time"/>
      <sheetName val="P&amp;F Facility Maint"/>
      <sheetName val="2007 Position wksht"/>
      <sheetName val="Rideshare"/>
      <sheetName val="10 yr. ACCESS Total"/>
      <sheetName val="ACCESS Narrative"/>
    </sheetNames>
    <sheetDataSet>
      <sheetData sheetId="11">
        <row r="9">
          <cell r="A9" t="str">
            <v>Van Expansion Start-Up</v>
          </cell>
        </row>
        <row r="10">
          <cell r="A10" t="str">
            <v>Smaller Employer Support</v>
          </cell>
        </row>
        <row r="11">
          <cell r="A11" t="str">
            <v>Simplification Stategies</v>
          </cell>
        </row>
        <row r="12">
          <cell r="A12" t="str">
            <v>Regional Fare Media Integration</v>
          </cell>
        </row>
      </sheetData>
      <sheetData sheetId="12">
        <row r="11">
          <cell r="A11" t="str">
            <v>Rural Service Gaps</v>
          </cell>
        </row>
        <row r="12">
          <cell r="A12" t="str">
            <v>Community Partnership1</v>
          </cell>
        </row>
        <row r="13">
          <cell r="A13" t="str">
            <v>Transit Planner III4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tabSelected="1" workbookViewId="0" topLeftCell="A18">
      <selection activeCell="A12" sqref="A12"/>
    </sheetView>
  </sheetViews>
  <sheetFormatPr defaultColWidth="9.140625" defaultRowHeight="12.75"/>
  <cols>
    <col min="1" max="1" width="36.140625" style="0" customWidth="1"/>
    <col min="2" max="2" width="11.421875" style="0" bestFit="1" customWidth="1"/>
    <col min="3" max="3" width="11.8515625" style="0" customWidth="1"/>
    <col min="4" max="5" width="11.421875" style="0" bestFit="1" customWidth="1"/>
    <col min="6" max="10" width="11.28125" style="0" bestFit="1" customWidth="1"/>
    <col min="11" max="11" width="12.8515625" style="0" bestFit="1" customWidth="1"/>
    <col min="12" max="12" width="12.28125" style="0" customWidth="1"/>
  </cols>
  <sheetData>
    <row r="1" s="2" customFormat="1" ht="12.75"/>
    <row r="3" spans="2:12" s="2" customFormat="1" ht="12.75">
      <c r="B3" s="2">
        <v>2007</v>
      </c>
      <c r="C3" s="2">
        <f aca="true" t="shared" si="0" ref="C3:K3">+B3+1</f>
        <v>2008</v>
      </c>
      <c r="D3" s="2">
        <f t="shared" si="0"/>
        <v>2009</v>
      </c>
      <c r="E3" s="2">
        <f t="shared" si="0"/>
        <v>2010</v>
      </c>
      <c r="F3" s="2">
        <f t="shared" si="0"/>
        <v>2011</v>
      </c>
      <c r="G3" s="2">
        <f t="shared" si="0"/>
        <v>2012</v>
      </c>
      <c r="H3" s="2">
        <f t="shared" si="0"/>
        <v>2013</v>
      </c>
      <c r="I3" s="2">
        <f t="shared" si="0"/>
        <v>2014</v>
      </c>
      <c r="J3" s="2">
        <f t="shared" si="0"/>
        <v>2015</v>
      </c>
      <c r="K3" s="2">
        <f t="shared" si="0"/>
        <v>2016</v>
      </c>
      <c r="L3" s="25" t="s">
        <v>21</v>
      </c>
    </row>
    <row r="4" ht="12.75">
      <c r="A4" t="s">
        <v>28</v>
      </c>
    </row>
    <row r="5" spans="1:11" ht="12.75">
      <c r="A5" t="s">
        <v>29</v>
      </c>
      <c r="B5" s="27">
        <v>21449.93999062106</v>
      </c>
      <c r="C5" s="27">
        <v>87473.40676678065</v>
      </c>
      <c r="D5" s="27">
        <v>142025.6023713234</v>
      </c>
      <c r="E5" s="27">
        <v>208171.60698338458</v>
      </c>
      <c r="F5" s="27">
        <v>285644.5625780667</v>
      </c>
      <c r="G5" s="27">
        <v>357054.5736481785</v>
      </c>
      <c r="H5" s="27">
        <v>426132.67836353416</v>
      </c>
      <c r="I5" s="27">
        <v>486135.78375819465</v>
      </c>
      <c r="J5" s="27">
        <v>541560.0966355205</v>
      </c>
      <c r="K5" s="27">
        <v>578189.3565405714</v>
      </c>
    </row>
    <row r="6" spans="1:12" s="2" customFormat="1" ht="12.75">
      <c r="A6" s="2" t="s">
        <v>30</v>
      </c>
      <c r="B6" s="26">
        <v>1301890</v>
      </c>
      <c r="C6" s="24">
        <v>8854932.967001205</v>
      </c>
      <c r="D6" s="24">
        <v>14938252.857415795</v>
      </c>
      <c r="E6" s="24">
        <v>22584537.641627394</v>
      </c>
      <c r="F6" s="24">
        <v>31995047.454369254</v>
      </c>
      <c r="G6" s="24">
        <v>41261226.530783504</v>
      </c>
      <c r="H6" s="24">
        <v>50875980.46982234</v>
      </c>
      <c r="I6" s="24">
        <v>59872483.127659254</v>
      </c>
      <c r="J6" s="24">
        <v>68767301.07077838</v>
      </c>
      <c r="K6" s="24">
        <v>75632949.72907215</v>
      </c>
      <c r="L6" s="26">
        <f>SUM(B6:K6)</f>
        <v>376084601.8485293</v>
      </c>
    </row>
    <row r="8" spans="1:12" s="2" customFormat="1" ht="12.75">
      <c r="A8" s="2" t="s">
        <v>31</v>
      </c>
      <c r="D8" s="23">
        <v>11447.111</v>
      </c>
      <c r="E8" s="23">
        <v>248013.5153725</v>
      </c>
      <c r="F8" s="23">
        <v>341232.09866844304</v>
      </c>
      <c r="G8" s="23">
        <v>372549.3013955675</v>
      </c>
      <c r="H8" s="23">
        <v>385244.0059919482</v>
      </c>
      <c r="I8" s="23">
        <v>396801.32617170666</v>
      </c>
      <c r="J8" s="23">
        <v>408705.365956858</v>
      </c>
      <c r="K8" s="23">
        <v>420966.5269355636</v>
      </c>
      <c r="L8" s="24">
        <f>SUM(B8:K8)</f>
        <v>2584959.251492587</v>
      </c>
    </row>
    <row r="9" spans="4:12" ht="12.75">
      <c r="D9" s="14"/>
      <c r="E9" s="14"/>
      <c r="F9" s="14"/>
      <c r="G9" s="14"/>
      <c r="H9" s="14"/>
      <c r="I9" s="14"/>
      <c r="J9" s="14"/>
      <c r="K9" s="14"/>
      <c r="L9" s="13"/>
    </row>
    <row r="11" spans="1:12" ht="12.75">
      <c r="A11" t="s">
        <v>32</v>
      </c>
      <c r="B11" s="19">
        <v>176990</v>
      </c>
      <c r="C11" s="14">
        <v>438604.73520000005</v>
      </c>
      <c r="D11" s="14">
        <v>488502.90515600005</v>
      </c>
      <c r="E11" s="14">
        <v>503157.99231068004</v>
      </c>
      <c r="F11" s="14">
        <v>518252.73208000045</v>
      </c>
      <c r="G11" s="14">
        <v>533800.3140424005</v>
      </c>
      <c r="H11" s="14">
        <v>549814.3234636724</v>
      </c>
      <c r="I11" s="14">
        <v>566308.7531675826</v>
      </c>
      <c r="J11" s="14">
        <v>583298.01576261</v>
      </c>
      <c r="K11" s="14">
        <v>600796.9562354883</v>
      </c>
      <c r="L11" s="18">
        <f>SUM(B11:K11)</f>
        <v>4959526.727418434</v>
      </c>
    </row>
    <row r="12" spans="1:12" ht="12.75">
      <c r="A12" t="s">
        <v>33</v>
      </c>
      <c r="F12" s="14">
        <v>65453.154479206794</v>
      </c>
      <c r="G12" s="14">
        <v>79918.36073083419</v>
      </c>
      <c r="H12" s="14">
        <v>88754.2415356436</v>
      </c>
      <c r="I12" s="14">
        <v>91416.86878171291</v>
      </c>
      <c r="J12" s="14">
        <v>94159.37484516428</v>
      </c>
      <c r="K12" s="14">
        <v>172862.30115941656</v>
      </c>
      <c r="L12" s="13">
        <f>SUM(B12:K12)</f>
        <v>592564.3015319783</v>
      </c>
    </row>
    <row r="13" spans="1:12" s="2" customFormat="1" ht="12.75">
      <c r="A13" s="2" t="s">
        <v>42</v>
      </c>
      <c r="B13" s="17">
        <f>SUM(B11:B12)</f>
        <v>176990</v>
      </c>
      <c r="C13" s="17">
        <f aca="true" t="shared" si="1" ref="C13:L13">SUM(C11:C12)</f>
        <v>438604.73520000005</v>
      </c>
      <c r="D13" s="17">
        <f t="shared" si="1"/>
        <v>488502.90515600005</v>
      </c>
      <c r="E13" s="17">
        <f t="shared" si="1"/>
        <v>503157.99231068004</v>
      </c>
      <c r="F13" s="17">
        <f t="shared" si="1"/>
        <v>583705.8865592072</v>
      </c>
      <c r="G13" s="17">
        <f t="shared" si="1"/>
        <v>613718.6747732346</v>
      </c>
      <c r="H13" s="17">
        <f t="shared" si="1"/>
        <v>638568.564999316</v>
      </c>
      <c r="I13" s="17">
        <f t="shared" si="1"/>
        <v>657725.6219492955</v>
      </c>
      <c r="J13" s="17">
        <f t="shared" si="1"/>
        <v>677457.3906077743</v>
      </c>
      <c r="K13" s="17">
        <f t="shared" si="1"/>
        <v>773659.2573949049</v>
      </c>
      <c r="L13" s="17">
        <f t="shared" si="1"/>
        <v>5552091.028950412</v>
      </c>
    </row>
    <row r="15" ht="12.75">
      <c r="A15" s="15" t="s">
        <v>34</v>
      </c>
    </row>
    <row r="16" spans="1:12" ht="12.75">
      <c r="A16" s="14" t="str">
        <f>+CONCATENATE("    ",'[3]Rideshare'!A9)</f>
        <v>    Van Expansion Start-Up</v>
      </c>
      <c r="B16" s="14">
        <v>0</v>
      </c>
      <c r="C16" s="14">
        <v>40000</v>
      </c>
      <c r="D16" s="14">
        <v>80000</v>
      </c>
      <c r="E16" s="14">
        <v>80000</v>
      </c>
      <c r="F16" s="14">
        <v>80000</v>
      </c>
      <c r="G16" s="14">
        <v>80000</v>
      </c>
      <c r="H16" s="14">
        <v>120000</v>
      </c>
      <c r="I16" s="14">
        <v>160000</v>
      </c>
      <c r="J16" s="14">
        <v>160000</v>
      </c>
      <c r="K16" s="14">
        <v>160000</v>
      </c>
      <c r="L16" s="13">
        <f>SUM(B16:K16)</f>
        <v>960000</v>
      </c>
    </row>
    <row r="17" spans="1:12" ht="12.75">
      <c r="A17" s="14" t="str">
        <f>+CONCATENATE("    ",'[3]Rideshare'!A10)</f>
        <v>    Smaller Employer Support</v>
      </c>
      <c r="B17" s="19">
        <v>45075</v>
      </c>
      <c r="C17" s="14">
        <v>80000</v>
      </c>
      <c r="D17" s="14">
        <v>80000</v>
      </c>
      <c r="E17" s="14">
        <v>80000</v>
      </c>
      <c r="F17" s="14">
        <v>80000</v>
      </c>
      <c r="G17" s="14">
        <v>80000</v>
      </c>
      <c r="H17" s="14">
        <v>80000</v>
      </c>
      <c r="I17" s="14">
        <v>80000</v>
      </c>
      <c r="J17" s="14">
        <v>80000</v>
      </c>
      <c r="K17" s="14">
        <v>80000</v>
      </c>
      <c r="L17" s="18">
        <f>SUM(B17:K17)</f>
        <v>765075</v>
      </c>
    </row>
    <row r="18" spans="1:12" ht="12.75">
      <c r="A18" s="14" t="str">
        <f>+CONCATENATE("    ",'[3]Rideshare'!A11)</f>
        <v>    Simplification Stategies</v>
      </c>
      <c r="B18" s="14">
        <v>25000</v>
      </c>
      <c r="C18" s="14">
        <v>75000</v>
      </c>
      <c r="D18" s="14">
        <v>100000</v>
      </c>
      <c r="E18" s="14">
        <v>100000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3">
        <f>SUM(B18:K18)</f>
        <v>300000</v>
      </c>
    </row>
    <row r="19" spans="1:12" ht="12.75">
      <c r="A19" s="14" t="str">
        <f>+CONCATENATE("    ",'[3]Rideshare'!A12)</f>
        <v>    Regional Fare Media Integration</v>
      </c>
      <c r="B19" s="14">
        <v>25000</v>
      </c>
      <c r="C19" s="14">
        <v>50000</v>
      </c>
      <c r="D19" s="14">
        <v>100000</v>
      </c>
      <c r="E19" s="14">
        <v>150000</v>
      </c>
      <c r="F19" s="14">
        <v>175000</v>
      </c>
      <c r="G19" s="14">
        <v>200000</v>
      </c>
      <c r="H19" s="14">
        <v>0</v>
      </c>
      <c r="I19" s="14">
        <v>0</v>
      </c>
      <c r="J19" s="14">
        <v>0</v>
      </c>
      <c r="K19" s="14">
        <v>0</v>
      </c>
      <c r="L19" s="13">
        <f>SUM(B19:K19)</f>
        <v>700000</v>
      </c>
    </row>
    <row r="21" spans="1:11" ht="12.75">
      <c r="A21" t="s">
        <v>35</v>
      </c>
      <c r="B21" s="14">
        <v>13</v>
      </c>
      <c r="C21" s="14">
        <v>24</v>
      </c>
      <c r="D21" s="14">
        <v>24</v>
      </c>
      <c r="E21" s="14">
        <v>24</v>
      </c>
      <c r="F21" s="14">
        <v>24</v>
      </c>
      <c r="G21" s="14">
        <v>24</v>
      </c>
      <c r="H21" s="14">
        <v>24</v>
      </c>
      <c r="I21" s="14">
        <v>78.52784999999949</v>
      </c>
      <c r="J21" s="14">
        <v>179.19464999999855</v>
      </c>
      <c r="K21" s="14">
        <v>279.8614499999976</v>
      </c>
    </row>
    <row r="22" spans="1:12" ht="12.75">
      <c r="A22" t="s">
        <v>36</v>
      </c>
      <c r="B22" s="14">
        <v>31161</v>
      </c>
      <c r="C22" s="14">
        <v>70173.55941452752</v>
      </c>
      <c r="D22" s="14">
        <v>69500.67814097839</v>
      </c>
      <c r="E22" s="14">
        <v>67468.35584218388</v>
      </c>
      <c r="F22" s="14">
        <v>63776.98685339965</v>
      </c>
      <c r="G22" s="14">
        <v>57909.107825618776</v>
      </c>
      <c r="H22" s="14">
        <v>49213.776935005626</v>
      </c>
      <c r="I22" s="14">
        <v>294954.11370535474</v>
      </c>
      <c r="J22" s="14">
        <v>770560.9364401352</v>
      </c>
      <c r="K22" s="14">
        <v>1269532.2572055038</v>
      </c>
      <c r="L22" s="18">
        <f>SUM(B22:K22)</f>
        <v>2744250.772362707</v>
      </c>
    </row>
    <row r="23" spans="1:12" ht="12.75">
      <c r="A23" t="s">
        <v>37</v>
      </c>
      <c r="B23" s="14">
        <v>0</v>
      </c>
      <c r="C23" s="14">
        <v>0</v>
      </c>
      <c r="D23" s="14">
        <v>79929.00000000009</v>
      </c>
      <c r="E23" s="14">
        <v>82326.87000000033</v>
      </c>
      <c r="F23" s="14">
        <v>169593.67610000027</v>
      </c>
      <c r="G23" s="14">
        <v>262022.4863830008</v>
      </c>
      <c r="H23" s="14">
        <v>269883.1609744907</v>
      </c>
      <c r="I23" s="14">
        <v>463299.6558037253</v>
      </c>
      <c r="J23" s="14">
        <v>617030.6454778365</v>
      </c>
      <c r="K23" s="14">
        <v>832147.564842172</v>
      </c>
      <c r="L23" s="13">
        <f>SUM(B23:K23)</f>
        <v>2776233.0595812257</v>
      </c>
    </row>
    <row r="24" spans="1:12" s="2" customFormat="1" ht="12.75">
      <c r="A24" s="2" t="s">
        <v>40</v>
      </c>
      <c r="B24" s="17">
        <f>SUM(B16:B19)+B22+B23</f>
        <v>126236</v>
      </c>
      <c r="C24" s="17">
        <f aca="true" t="shared" si="2" ref="C24:L24">SUM(C16:C19)+C22+C23</f>
        <v>315173.5594145275</v>
      </c>
      <c r="D24" s="17">
        <f t="shared" si="2"/>
        <v>509429.67814097845</v>
      </c>
      <c r="E24" s="17">
        <f t="shared" si="2"/>
        <v>559795.2258421842</v>
      </c>
      <c r="F24" s="17">
        <f t="shared" si="2"/>
        <v>568370.6629533999</v>
      </c>
      <c r="G24" s="17">
        <f t="shared" si="2"/>
        <v>679931.5942086196</v>
      </c>
      <c r="H24" s="17">
        <f t="shared" si="2"/>
        <v>519096.9379094963</v>
      </c>
      <c r="I24" s="17">
        <f t="shared" si="2"/>
        <v>998253.7695090801</v>
      </c>
      <c r="J24" s="17">
        <f t="shared" si="2"/>
        <v>1627591.5819179718</v>
      </c>
      <c r="K24" s="17">
        <f t="shared" si="2"/>
        <v>2341679.822047676</v>
      </c>
      <c r="L24" s="17">
        <f t="shared" si="2"/>
        <v>8245558.831943933</v>
      </c>
    </row>
    <row r="26" ht="12.75">
      <c r="A26" s="16" t="s">
        <v>38</v>
      </c>
    </row>
    <row r="27" spans="1:12" ht="12.75">
      <c r="A27" t="str">
        <f>CONCATENATE("    ",'[3]10 yr. ACCESS Total'!A11)</f>
        <v>    Rural Service Gaps</v>
      </c>
      <c r="B27" s="14">
        <v>267570</v>
      </c>
      <c r="C27" s="14">
        <v>387714</v>
      </c>
      <c r="D27" s="14">
        <v>402434</v>
      </c>
      <c r="E27" s="14">
        <v>422125</v>
      </c>
      <c r="F27" s="14">
        <v>448796</v>
      </c>
      <c r="G27" s="14">
        <v>468534</v>
      </c>
      <c r="H27" s="14">
        <v>496043</v>
      </c>
      <c r="I27" s="14">
        <v>519202</v>
      </c>
      <c r="J27" s="14">
        <v>549614</v>
      </c>
      <c r="K27" s="14">
        <v>584080</v>
      </c>
      <c r="L27" s="13">
        <f>SUM(B27:K27)</f>
        <v>4546112</v>
      </c>
    </row>
    <row r="28" spans="1:12" ht="12.75">
      <c r="A28" t="str">
        <f>CONCATENATE("    ",'[3]10 yr. ACCESS Total'!A12)</f>
        <v>    Community Partnership1</v>
      </c>
      <c r="B28" s="14">
        <v>77250</v>
      </c>
      <c r="C28" s="14">
        <v>159135</v>
      </c>
      <c r="D28" s="14">
        <v>245863.575</v>
      </c>
      <c r="E28" s="14">
        <v>337652.64300000004</v>
      </c>
      <c r="F28" s="14">
        <v>347782.22229000006</v>
      </c>
      <c r="G28" s="14">
        <v>358215.68895870005</v>
      </c>
      <c r="H28" s="14">
        <v>368962.15962746105</v>
      </c>
      <c r="I28" s="14">
        <v>380031.02441628487</v>
      </c>
      <c r="J28" s="14">
        <v>391431.95514877344</v>
      </c>
      <c r="K28" s="14">
        <v>403174.9138032367</v>
      </c>
      <c r="L28" s="13">
        <f>SUM(B28:K28)</f>
        <v>3069499.1822444564</v>
      </c>
    </row>
    <row r="29" spans="1:12" ht="12.75">
      <c r="A29" t="str">
        <f>CONCATENATE("    ",'[3]10 yr. ACCESS Total'!A13)</f>
        <v>    Transit Planner III4</v>
      </c>
      <c r="B29" s="19">
        <v>45075</v>
      </c>
      <c r="C29" s="14">
        <v>104883</v>
      </c>
      <c r="D29" s="14">
        <v>112075</v>
      </c>
      <c r="E29" s="14">
        <v>114317</v>
      </c>
      <c r="F29" s="14">
        <v>116603</v>
      </c>
      <c r="G29" s="14">
        <v>122433</v>
      </c>
      <c r="H29" s="14">
        <v>128555</v>
      </c>
      <c r="I29" s="14">
        <v>134983</v>
      </c>
      <c r="J29" s="14">
        <v>141732</v>
      </c>
      <c r="K29" s="14">
        <v>148818</v>
      </c>
      <c r="L29" s="18">
        <f>SUM(B29:K29)</f>
        <v>1169474</v>
      </c>
    </row>
    <row r="30" spans="1:12" s="2" customFormat="1" ht="12.75">
      <c r="A30" s="2" t="s">
        <v>41</v>
      </c>
      <c r="B30" s="22">
        <f>SUM(B27:B29)</f>
        <v>389895</v>
      </c>
      <c r="C30" s="22">
        <f aca="true" t="shared" si="3" ref="C30:L30">SUM(C27:C29)</f>
        <v>651732</v>
      </c>
      <c r="D30" s="22">
        <f t="shared" si="3"/>
        <v>760372.575</v>
      </c>
      <c r="E30" s="22">
        <f t="shared" si="3"/>
        <v>874094.643</v>
      </c>
      <c r="F30" s="22">
        <f t="shared" si="3"/>
        <v>913181.2222900001</v>
      </c>
      <c r="G30" s="22">
        <f t="shared" si="3"/>
        <v>949182.6889587</v>
      </c>
      <c r="H30" s="22">
        <f t="shared" si="3"/>
        <v>993560.1596274611</v>
      </c>
      <c r="I30" s="22">
        <f t="shared" si="3"/>
        <v>1034216.0244162849</v>
      </c>
      <c r="J30" s="22">
        <f t="shared" si="3"/>
        <v>1082777.9551487735</v>
      </c>
      <c r="K30" s="22">
        <f t="shared" si="3"/>
        <v>1136072.9138032366</v>
      </c>
      <c r="L30" s="22">
        <f t="shared" si="3"/>
        <v>8785085.182244457</v>
      </c>
    </row>
    <row r="32" spans="1:12" ht="12.75">
      <c r="A32" s="2" t="s">
        <v>39</v>
      </c>
      <c r="B32" s="17">
        <f aca="true" t="shared" si="4" ref="B32:L32">+B29+B28+B27+B23+B22+B19+B18+B17+B16+B12+B11+B8+B6</f>
        <v>1995011</v>
      </c>
      <c r="C32" s="17">
        <f t="shared" si="4"/>
        <v>10260443.261615733</v>
      </c>
      <c r="D32" s="17">
        <f t="shared" si="4"/>
        <v>16708005.126712773</v>
      </c>
      <c r="E32" s="17">
        <f t="shared" si="4"/>
        <v>24769599.01815276</v>
      </c>
      <c r="F32" s="17">
        <f t="shared" si="4"/>
        <v>34401537.32484031</v>
      </c>
      <c r="G32" s="17">
        <f t="shared" si="4"/>
        <v>43876608.790119626</v>
      </c>
      <c r="H32" s="17">
        <f t="shared" si="4"/>
        <v>53412450.13835056</v>
      </c>
      <c r="I32" s="17">
        <f t="shared" si="4"/>
        <v>62959479.86970562</v>
      </c>
      <c r="J32" s="17">
        <f t="shared" si="4"/>
        <v>72563833.36440976</v>
      </c>
      <c r="K32" s="17">
        <f t="shared" si="4"/>
        <v>80305328.24925354</v>
      </c>
      <c r="L32" s="17">
        <f t="shared" si="4"/>
        <v>401252296.14316064</v>
      </c>
    </row>
  </sheetData>
  <printOptions gridLines="1"/>
  <pageMargins left="0.75" right="0.75" top="1" bottom="1" header="0.5" footer="0.5"/>
  <pageSetup fitToHeight="1" fitToWidth="1" horizontalDpi="600" verticalDpi="600" orientation="landscape" scale="75" r:id="rId1"/>
  <headerFooter alignWithMargins="0">
    <oddHeader>&amp;C&amp;14Transit Now - Operating Program&amp;R&amp;D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D5" sqref="D5"/>
    </sheetView>
  </sheetViews>
  <sheetFormatPr defaultColWidth="9.140625" defaultRowHeight="12.75"/>
  <cols>
    <col min="1" max="1" width="11.00390625" style="0" customWidth="1"/>
    <col min="3" max="3" width="32.8515625" style="0" customWidth="1"/>
    <col min="4" max="4" width="12.57421875" style="0" bestFit="1" customWidth="1"/>
    <col min="5" max="5" width="12.8515625" style="0" bestFit="1" customWidth="1"/>
    <col min="6" max="6" width="12.28125" style="0" bestFit="1" customWidth="1"/>
    <col min="7" max="7" width="13.00390625" style="0" bestFit="1" customWidth="1"/>
    <col min="8" max="9" width="9.140625" style="9" customWidth="1"/>
  </cols>
  <sheetData>
    <row r="1" spans="1:9" s="4" customFormat="1" ht="15.75">
      <c r="A1" s="4" t="s">
        <v>7</v>
      </c>
      <c r="H1" s="7"/>
      <c r="I1" s="7"/>
    </row>
    <row r="3" spans="1:9" s="2" customFormat="1" ht="12.75">
      <c r="A3" s="2" t="s">
        <v>11</v>
      </c>
      <c r="H3" s="8" t="s">
        <v>1</v>
      </c>
      <c r="I3" s="8" t="s">
        <v>1</v>
      </c>
    </row>
    <row r="4" spans="1:9" s="10" customFormat="1" ht="25.5">
      <c r="A4" s="10" t="s">
        <v>14</v>
      </c>
      <c r="B4" s="10" t="s">
        <v>15</v>
      </c>
      <c r="C4" s="10" t="s">
        <v>16</v>
      </c>
      <c r="D4" s="11" t="s">
        <v>17</v>
      </c>
      <c r="E4" s="10" t="s">
        <v>18</v>
      </c>
      <c r="F4" s="10" t="s">
        <v>19</v>
      </c>
      <c r="G4" s="10" t="s">
        <v>20</v>
      </c>
      <c r="H4" s="12" t="s">
        <v>8</v>
      </c>
      <c r="I4" s="12" t="s">
        <v>9</v>
      </c>
    </row>
    <row r="5" spans="1:8" ht="12.75">
      <c r="A5">
        <v>5332</v>
      </c>
      <c r="B5">
        <v>750270</v>
      </c>
      <c r="C5" t="s">
        <v>0</v>
      </c>
      <c r="D5" s="1">
        <v>72643</v>
      </c>
      <c r="E5" s="1">
        <v>51831</v>
      </c>
      <c r="F5" s="1">
        <v>20812</v>
      </c>
      <c r="G5" s="1">
        <v>0</v>
      </c>
      <c r="H5" s="9">
        <v>0.98</v>
      </c>
    </row>
    <row r="6" spans="1:10" ht="12.75">
      <c r="A6">
        <v>5283</v>
      </c>
      <c r="B6">
        <v>251070</v>
      </c>
      <c r="C6" t="s">
        <v>2</v>
      </c>
      <c r="D6" s="20">
        <f>+E6+F6</f>
        <v>939124</v>
      </c>
      <c r="E6" s="20">
        <f>727642+121237</f>
        <v>848879</v>
      </c>
      <c r="F6" s="5">
        <f>-330833+306040+64852+50186</f>
        <v>90245</v>
      </c>
      <c r="G6" s="1">
        <v>0</v>
      </c>
      <c r="H6" s="9">
        <v>14.17</v>
      </c>
      <c r="J6" t="s">
        <v>1</v>
      </c>
    </row>
    <row r="8" ht="12.75">
      <c r="F8">
        <v>9</v>
      </c>
    </row>
    <row r="10" spans="1:9" s="2" customFormat="1" ht="12.75">
      <c r="A10" s="2" t="s">
        <v>12</v>
      </c>
      <c r="H10" s="8"/>
      <c r="I10" s="8"/>
    </row>
    <row r="11" spans="1:9" s="10" customFormat="1" ht="25.5">
      <c r="A11" s="10" t="s">
        <v>14</v>
      </c>
      <c r="B11" s="10" t="s">
        <v>15</v>
      </c>
      <c r="C11" s="10" t="s">
        <v>16</v>
      </c>
      <c r="D11" s="11" t="s">
        <v>17</v>
      </c>
      <c r="E11" s="10" t="s">
        <v>18</v>
      </c>
      <c r="F11" s="10" t="s">
        <v>19</v>
      </c>
      <c r="G11" s="10" t="s">
        <v>20</v>
      </c>
      <c r="H11" s="12" t="s">
        <v>8</v>
      </c>
      <c r="I11" s="12" t="s">
        <v>9</v>
      </c>
    </row>
    <row r="12" spans="1:10" ht="12.75">
      <c r="A12">
        <v>5715</v>
      </c>
      <c r="B12">
        <v>241804</v>
      </c>
      <c r="C12" t="s">
        <v>3</v>
      </c>
      <c r="D12" s="1">
        <v>44320</v>
      </c>
      <c r="E12" s="1">
        <v>33302</v>
      </c>
      <c r="F12" s="1">
        <v>11018</v>
      </c>
      <c r="G12" s="1">
        <v>0</v>
      </c>
      <c r="H12" s="9">
        <v>0.5</v>
      </c>
      <c r="J12" t="s">
        <v>1</v>
      </c>
    </row>
    <row r="14" spans="1:9" s="2" customFormat="1" ht="12.75">
      <c r="A14" s="2" t="s">
        <v>13</v>
      </c>
      <c r="H14" s="8"/>
      <c r="I14" s="8"/>
    </row>
    <row r="15" spans="1:9" s="10" customFormat="1" ht="25.5">
      <c r="A15" s="10" t="s">
        <v>14</v>
      </c>
      <c r="B15" s="10" t="s">
        <v>15</v>
      </c>
      <c r="C15" s="10" t="s">
        <v>16</v>
      </c>
      <c r="D15" s="11" t="s">
        <v>17</v>
      </c>
      <c r="E15" s="10" t="s">
        <v>18</v>
      </c>
      <c r="F15" s="10" t="s">
        <v>19</v>
      </c>
      <c r="G15" s="10" t="s">
        <v>20</v>
      </c>
      <c r="H15" s="12" t="s">
        <v>8</v>
      </c>
      <c r="I15" s="12" t="s">
        <v>9</v>
      </c>
    </row>
    <row r="16" spans="1:10" ht="12.75">
      <c r="A16">
        <v>5735</v>
      </c>
      <c r="B16">
        <v>243303</v>
      </c>
      <c r="C16" t="s">
        <v>4</v>
      </c>
      <c r="D16" s="1">
        <v>44320</v>
      </c>
      <c r="E16" s="1">
        <v>33302</v>
      </c>
      <c r="F16" s="1">
        <v>11018</v>
      </c>
      <c r="G16" s="1">
        <v>0</v>
      </c>
      <c r="H16" s="9">
        <v>0.5</v>
      </c>
      <c r="J16" t="s">
        <v>1</v>
      </c>
    </row>
    <row r="18" spans="1:9" s="2" customFormat="1" ht="12.75">
      <c r="A18" s="2" t="s">
        <v>23</v>
      </c>
      <c r="H18" s="8"/>
      <c r="I18" s="8"/>
    </row>
    <row r="19" spans="1:9" s="10" customFormat="1" ht="25.5">
      <c r="A19" s="10" t="s">
        <v>14</v>
      </c>
      <c r="B19" s="10" t="s">
        <v>15</v>
      </c>
      <c r="C19" s="10" t="s">
        <v>16</v>
      </c>
      <c r="D19" s="11" t="s">
        <v>17</v>
      </c>
      <c r="E19" s="10" t="s">
        <v>18</v>
      </c>
      <c r="F19" s="10" t="s">
        <v>19</v>
      </c>
      <c r="G19" s="10" t="s">
        <v>20</v>
      </c>
      <c r="H19" s="12" t="s">
        <v>8</v>
      </c>
      <c r="I19" s="12" t="s">
        <v>9</v>
      </c>
    </row>
    <row r="20" spans="1:8" ht="12.75">
      <c r="A20">
        <v>5443</v>
      </c>
      <c r="B20">
        <v>940190</v>
      </c>
      <c r="C20" t="s">
        <v>24</v>
      </c>
      <c r="D20" s="1">
        <v>77880</v>
      </c>
      <c r="E20" s="1">
        <v>51333</v>
      </c>
      <c r="F20" s="1">
        <v>26547</v>
      </c>
      <c r="G20" s="1">
        <v>0</v>
      </c>
      <c r="H20" s="9">
        <v>1.5</v>
      </c>
    </row>
    <row r="21" spans="1:8" ht="12.75">
      <c r="A21">
        <v>5443</v>
      </c>
      <c r="B21">
        <v>763290</v>
      </c>
      <c r="C21" t="s">
        <v>25</v>
      </c>
      <c r="D21" s="1">
        <v>28197</v>
      </c>
      <c r="E21" s="1">
        <v>19084</v>
      </c>
      <c r="F21" s="1">
        <v>9113</v>
      </c>
      <c r="G21" s="1">
        <v>0</v>
      </c>
      <c r="H21" s="9">
        <v>0.5</v>
      </c>
    </row>
    <row r="22" spans="1:8" ht="12.75">
      <c r="A22">
        <v>5434</v>
      </c>
      <c r="B22">
        <v>760270</v>
      </c>
      <c r="C22" t="s">
        <v>26</v>
      </c>
      <c r="D22" s="1">
        <v>29879</v>
      </c>
      <c r="E22" s="1">
        <v>20567</v>
      </c>
      <c r="F22" s="1">
        <v>9312</v>
      </c>
      <c r="G22" s="1">
        <v>0</v>
      </c>
      <c r="H22" s="9">
        <v>0.5</v>
      </c>
    </row>
    <row r="23" spans="1:10" ht="12.75">
      <c r="A23">
        <v>5444</v>
      </c>
      <c r="B23">
        <v>940070</v>
      </c>
      <c r="C23" t="s">
        <v>27</v>
      </c>
      <c r="D23" s="1">
        <v>25214</v>
      </c>
      <c r="E23" s="1">
        <v>16453</v>
      </c>
      <c r="F23" s="1">
        <v>8761</v>
      </c>
      <c r="G23" s="1">
        <v>0</v>
      </c>
      <c r="H23" s="9">
        <v>0.5</v>
      </c>
      <c r="J23" t="s">
        <v>1</v>
      </c>
    </row>
    <row r="25" spans="1:9" s="2" customFormat="1" ht="12.75">
      <c r="A25" s="2" t="s">
        <v>22</v>
      </c>
      <c r="H25" s="8"/>
      <c r="I25" s="8"/>
    </row>
    <row r="26" spans="1:9" s="10" customFormat="1" ht="25.5">
      <c r="A26" s="10" t="s">
        <v>14</v>
      </c>
      <c r="B26" s="10" t="s">
        <v>15</v>
      </c>
      <c r="C26" s="10" t="s">
        <v>16</v>
      </c>
      <c r="D26" s="11" t="s">
        <v>17</v>
      </c>
      <c r="E26" s="10" t="s">
        <v>18</v>
      </c>
      <c r="F26" s="10" t="s">
        <v>19</v>
      </c>
      <c r="G26" s="10" t="s">
        <v>20</v>
      </c>
      <c r="H26" s="12" t="s">
        <v>8</v>
      </c>
      <c r="I26" s="12" t="s">
        <v>9</v>
      </c>
    </row>
    <row r="27" spans="1:10" ht="12.75">
      <c r="A27">
        <v>5737</v>
      </c>
      <c r="B27">
        <v>711406</v>
      </c>
      <c r="C27" t="s">
        <v>5</v>
      </c>
      <c r="D27" s="1">
        <v>0</v>
      </c>
      <c r="E27" s="1">
        <v>76788</v>
      </c>
      <c r="F27" s="1">
        <v>23398</v>
      </c>
      <c r="G27" s="1">
        <v>-100186</v>
      </c>
      <c r="H27" s="9">
        <v>1</v>
      </c>
      <c r="J27" t="s">
        <v>1</v>
      </c>
    </row>
    <row r="29" spans="1:9" s="2" customFormat="1" ht="12.75">
      <c r="A29" s="2" t="s">
        <v>10</v>
      </c>
      <c r="H29" s="8"/>
      <c r="I29" s="8"/>
    </row>
    <row r="30" spans="1:9" s="10" customFormat="1" ht="25.5">
      <c r="A30" s="10" t="s">
        <v>14</v>
      </c>
      <c r="B30" s="10" t="s">
        <v>15</v>
      </c>
      <c r="C30" s="10" t="s">
        <v>16</v>
      </c>
      <c r="D30" s="11" t="s">
        <v>17</v>
      </c>
      <c r="E30" s="10" t="s">
        <v>18</v>
      </c>
      <c r="F30" s="10" t="s">
        <v>19</v>
      </c>
      <c r="G30" s="10" t="s">
        <v>20</v>
      </c>
      <c r="H30" s="12" t="s">
        <v>8</v>
      </c>
      <c r="I30" s="12" t="s">
        <v>9</v>
      </c>
    </row>
    <row r="31" spans="1:10" ht="12.75">
      <c r="A31">
        <v>5771</v>
      </c>
      <c r="B31">
        <v>243401</v>
      </c>
      <c r="C31" t="s">
        <v>6</v>
      </c>
      <c r="D31" s="1">
        <v>0</v>
      </c>
      <c r="E31" s="1">
        <v>-175084</v>
      </c>
      <c r="F31" s="1">
        <v>-49676</v>
      </c>
      <c r="G31" s="1">
        <v>224760</v>
      </c>
      <c r="I31" s="9">
        <v>-2</v>
      </c>
      <c r="J31" t="s">
        <v>1</v>
      </c>
    </row>
    <row r="32" spans="1:10" ht="12.75">
      <c r="A32">
        <v>5771</v>
      </c>
      <c r="B32">
        <v>243401</v>
      </c>
      <c r="C32" t="s">
        <v>6</v>
      </c>
      <c r="D32" s="1">
        <v>0</v>
      </c>
      <c r="E32" s="1">
        <v>175084</v>
      </c>
      <c r="F32" s="1">
        <v>49676</v>
      </c>
      <c r="G32" s="1">
        <v>-224760</v>
      </c>
      <c r="H32" s="9">
        <v>2</v>
      </c>
      <c r="J32" t="s">
        <v>1</v>
      </c>
    </row>
    <row r="33" spans="1:10" ht="12.75">
      <c r="A33" t="s">
        <v>1</v>
      </c>
      <c r="D33" s="1" t="s">
        <v>1</v>
      </c>
      <c r="E33" s="1" t="s">
        <v>1</v>
      </c>
      <c r="F33" s="1" t="s">
        <v>1</v>
      </c>
      <c r="G33" s="1" t="s">
        <v>1</v>
      </c>
      <c r="H33" s="9" t="s">
        <v>1</v>
      </c>
      <c r="I33" s="9" t="s">
        <v>1</v>
      </c>
      <c r="J33" t="s">
        <v>1</v>
      </c>
    </row>
    <row r="34" spans="4:7" ht="12.75">
      <c r="D34" s="1"/>
      <c r="E34" s="1"/>
      <c r="F34" s="1"/>
      <c r="G34" s="1"/>
    </row>
    <row r="35" spans="1:9" s="2" customFormat="1" ht="12.75">
      <c r="A35" s="2" t="s">
        <v>21</v>
      </c>
      <c r="D35" s="21">
        <f aca="true" t="shared" si="0" ref="D35:I35">SUM(D5:D6)+D12+D16+D27+SUM(D31:D32)+SUM(D20:D23)</f>
        <v>1261577</v>
      </c>
      <c r="E35" s="3">
        <f t="shared" si="0"/>
        <v>1151539</v>
      </c>
      <c r="F35" s="3">
        <f t="shared" si="0"/>
        <v>210224</v>
      </c>
      <c r="G35" s="3">
        <f t="shared" si="0"/>
        <v>-100186</v>
      </c>
      <c r="H35" s="8">
        <f t="shared" si="0"/>
        <v>22.15</v>
      </c>
      <c r="I35" s="8">
        <f t="shared" si="0"/>
        <v>-2</v>
      </c>
    </row>
    <row r="37" ht="12.75">
      <c r="D37" t="s">
        <v>1</v>
      </c>
    </row>
    <row r="38" ht="12.75">
      <c r="D38" s="6" t="s">
        <v>1</v>
      </c>
    </row>
  </sheetData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Mansfield, Janice</cp:lastModifiedBy>
  <cp:lastPrinted>2007-02-06T17:30:27Z</cp:lastPrinted>
  <dcterms:created xsi:type="dcterms:W3CDTF">2007-01-30T17:08:06Z</dcterms:created>
  <dcterms:modified xsi:type="dcterms:W3CDTF">2007-02-12T21:39:12Z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1037582012</vt:i4>
  </property>
  <property fmtid="{D5CDD505-2E9C-101B-9397-08002B2CF9AE}" pid="3" name="_EmailSubject">
    <vt:lpwstr>transit now summary1 - final.xls</vt:lpwstr>
  </property>
  <property fmtid="{D5CDD505-2E9C-101B-9397-08002B2CF9AE}" pid="4" name="_AuthorEmail">
    <vt:lpwstr>Olivia.Aguilar@METROKC.GOV</vt:lpwstr>
  </property>
  <property fmtid="{D5CDD505-2E9C-101B-9397-08002B2CF9AE}" pid="5" name="_AuthorEmailDisplayName">
    <vt:lpwstr>Aguilar, Olivia</vt:lpwstr>
  </property>
  <property fmtid="{D5CDD505-2E9C-101B-9397-08002B2CF9AE}" pid="6" name="_ReviewingToolsShownOnce">
    <vt:lpwstr/>
  </property>
</Properties>
</file>