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2120" windowHeight="8070" tabRatio="786" activeTab="0"/>
  </bookViews>
  <sheets>
    <sheet name="Form5 Financial Plan" sheetId="1" r:id="rId1"/>
  </sheets>
  <definedNames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<sst xmlns="http://schemas.openxmlformats.org/spreadsheetml/2006/main" count="42" uniqueCount="41">
  <si>
    <t>Beginning Fund Balance</t>
  </si>
  <si>
    <t xml:space="preserve">Revenues </t>
  </si>
  <si>
    <t xml:space="preserve">Expenditures </t>
  </si>
  <si>
    <t>Estimated Underexpenditures</t>
  </si>
  <si>
    <t>Other Fund Transactions</t>
  </si>
  <si>
    <t>Total 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</si>
  <si>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</si>
  <si>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</si>
  <si>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</si>
  <si>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</si>
  <si>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</si>
  <si>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t>2002 Adopted</t>
  </si>
  <si>
    <t>2003 Proposed</t>
  </si>
  <si>
    <r>
      <t>1</t>
    </r>
    <r>
      <rPr>
        <sz val="10"/>
        <rFont val="Times New Roman"/>
        <family val="0"/>
      </rPr>
      <t xml:space="preserve">   2001 Actuals are from the 2001 CAFR.</t>
    </r>
  </si>
  <si>
    <r>
      <t>2</t>
    </r>
    <r>
      <rPr>
        <sz val="10"/>
        <rFont val="Times New Roman"/>
        <family val="0"/>
      </rPr>
      <t xml:space="preserve">   2002 Estimated is based on activity to date for 2002. </t>
    </r>
  </si>
  <si>
    <r>
      <t>4</t>
    </r>
    <r>
      <rPr>
        <sz val="10"/>
        <rFont val="Times New Roman"/>
        <family val="1"/>
      </rPr>
      <t xml:space="preserve">   No Target Fund Balance has been assigned.</t>
    </r>
  </si>
  <si>
    <t>Development and Environmental Services / 1340</t>
  </si>
  <si>
    <t>Total Revenues</t>
  </si>
  <si>
    <r>
      <t>2002 Estimated</t>
    </r>
    <r>
      <rPr>
        <b/>
        <vertAlign val="superscript"/>
        <sz val="12"/>
        <rFont val="Times New Roman"/>
        <family val="1"/>
      </rPr>
      <t xml:space="preserve"> 2</t>
    </r>
  </si>
  <si>
    <r>
      <t xml:space="preserve">2004 Projected </t>
    </r>
    <r>
      <rPr>
        <b/>
        <vertAlign val="superscript"/>
        <sz val="12"/>
        <rFont val="Times New Roman"/>
        <family val="1"/>
      </rPr>
      <t>3</t>
    </r>
  </si>
  <si>
    <r>
      <t>Total Expenditures</t>
    </r>
    <r>
      <rPr>
        <b/>
        <vertAlign val="superscript"/>
        <sz val="12"/>
        <rFont val="Times New Roman"/>
        <family val="1"/>
      </rPr>
      <t>5</t>
    </r>
  </si>
  <si>
    <r>
      <t>2001 Actual</t>
    </r>
    <r>
      <rPr>
        <b/>
        <vertAlign val="superscript"/>
        <sz val="12"/>
        <rFont val="Times New Roman"/>
        <family val="1"/>
      </rPr>
      <t>1</t>
    </r>
  </si>
  <si>
    <t>*  Reserve for Encumbrances</t>
  </si>
  <si>
    <t>*  Reserve for Technology Replacements</t>
  </si>
  <si>
    <t>*  Reserve</t>
  </si>
  <si>
    <t>*  Adjust Prior Year Revenue</t>
  </si>
  <si>
    <t>*  Encumbrance Reserve</t>
  </si>
  <si>
    <t>*  Capital &amp; Other</t>
  </si>
  <si>
    <t>*  Operating Contingency</t>
  </si>
  <si>
    <t>*  Supplies and Contracts</t>
  </si>
  <si>
    <t>*  Interdepartmental</t>
  </si>
  <si>
    <t>*  Fee Receipts</t>
  </si>
  <si>
    <t>*  Other Revenue</t>
  </si>
  <si>
    <t>*  CX Transfers</t>
  </si>
  <si>
    <t>*  Salaries and Benefits</t>
  </si>
  <si>
    <r>
      <t>2005 Projected</t>
    </r>
    <r>
      <rPr>
        <b/>
        <vertAlign val="superscript"/>
        <sz val="12"/>
        <rFont val="Times New Roman"/>
        <family val="1"/>
      </rPr>
      <t xml:space="preserve"> 3</t>
    </r>
  </si>
  <si>
    <t>*  Reserve for Staff Reductions</t>
  </si>
  <si>
    <t>*  Reserve for Revenue Shortfall</t>
  </si>
  <si>
    <r>
      <t xml:space="preserve">5   </t>
    </r>
    <r>
      <rPr>
        <sz val="10"/>
        <rFont val="Times New Roman"/>
        <family val="1"/>
      </rPr>
      <t>2004 and 2005 Expenditures were increased by 5% to reflect current projectioned inflation.</t>
    </r>
  </si>
  <si>
    <t>Fee Increases of 5% per year in 2003, 2004, and 2005/ Fee Restructuring</t>
  </si>
  <si>
    <r>
      <t>3</t>
    </r>
    <r>
      <rPr>
        <sz val="10"/>
        <rFont val="Times New Roman"/>
        <family val="0"/>
      </rPr>
      <t xml:space="preserve">   2004 and 2005 Projected Revenues are based on 5% per year increases in fee revenue as well as fee restructuring.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</si>
</sst>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0_);\(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9"/>
      <name val="MS Sans Serif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8" fontId="8" fillId="0" borderId="0" xfId="19" applyNumberFormat="1" applyFont="1" applyBorder="1" applyAlignment="1">
      <alignment horizontal="centerContinuous" wrapText="1"/>
      <protection/>
    </xf>
    <xf numFmtId="38" fontId="7" fillId="0" borderId="0" xfId="19" applyNumberFormat="1" applyFont="1" applyBorder="1" applyAlignment="1">
      <alignment horizontal="centerContinuous" wrapText="1"/>
      <protection/>
    </xf>
    <xf numFmtId="0" fontId="8" fillId="0" borderId="0" xfId="0" applyFont="1" applyBorder="1" applyAlignment="1">
      <alignment/>
    </xf>
    <xf numFmtId="37" fontId="8" fillId="0" borderId="0" xfId="19" applyFont="1">
      <alignment/>
      <protection/>
    </xf>
    <xf numFmtId="38" fontId="8" fillId="0" borderId="0" xfId="19" applyNumberFormat="1" applyFont="1">
      <alignment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5" fontId="8" fillId="0" borderId="0" xfId="15" applyNumberFormat="1" applyFont="1" applyAlignment="1">
      <alignment/>
    </xf>
    <xf numFmtId="38" fontId="8" fillId="0" borderId="1" xfId="15" applyNumberFormat="1" applyFont="1" applyBorder="1" applyAlignment="1">
      <alignment/>
    </xf>
    <xf numFmtId="38" fontId="8" fillId="0" borderId="2" xfId="15" applyNumberFormat="1" applyFont="1" applyBorder="1" applyAlignment="1">
      <alignment/>
    </xf>
    <xf numFmtId="38" fontId="8" fillId="0" borderId="0" xfId="0" applyNumberFormat="1" applyFont="1" applyAlignment="1">
      <alignment horizontal="center"/>
    </xf>
    <xf numFmtId="38" fontId="8" fillId="0" borderId="3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37" fontId="8" fillId="0" borderId="0" xfId="19" applyFont="1" applyBorder="1" applyAlignment="1">
      <alignment horizontal="left"/>
      <protection/>
    </xf>
    <xf numFmtId="38" fontId="8" fillId="0" borderId="0" xfId="15" applyNumberFormat="1" applyFont="1" applyBorder="1" applyAlignment="1">
      <alignment/>
    </xf>
    <xf numFmtId="37" fontId="7" fillId="0" borderId="0" xfId="19" applyFont="1" applyAlignment="1">
      <alignment horizontal="left"/>
      <protection/>
    </xf>
    <xf numFmtId="37" fontId="9" fillId="0" borderId="0" xfId="19" applyFont="1" applyBorder="1" applyAlignment="1" quotePrefix="1">
      <alignment horizontal="left"/>
      <protection/>
    </xf>
    <xf numFmtId="38" fontId="8" fillId="0" borderId="0" xfId="19" applyNumberFormat="1" applyFont="1" applyBorder="1">
      <alignment/>
      <protection/>
    </xf>
    <xf numFmtId="38" fontId="8" fillId="0" borderId="0" xfId="0" applyNumberFormat="1" applyFont="1" applyAlignment="1">
      <alignment/>
    </xf>
    <xf numFmtId="38" fontId="8" fillId="0" borderId="0" xfId="0" applyNumberFormat="1" applyFont="1" applyAlignment="1">
      <alignment horizontal="centerContinuous" wrapText="1"/>
    </xf>
    <xf numFmtId="38" fontId="8" fillId="0" borderId="0" xfId="19" applyNumberFormat="1" applyFont="1" applyBorder="1" applyAlignment="1">
      <alignment horizontal="left" vertical="top"/>
      <protection/>
    </xf>
    <xf numFmtId="0" fontId="8" fillId="0" borderId="0" xfId="0" applyFont="1" applyAlignment="1">
      <alignment horizontal="right"/>
    </xf>
    <xf numFmtId="38" fontId="8" fillId="0" borderId="0" xfId="0" applyNumberFormat="1" applyFont="1" applyAlignment="1">
      <alignment horizontal="right"/>
    </xf>
    <xf numFmtId="38" fontId="8" fillId="0" borderId="4" xfId="15" applyNumberFormat="1" applyFont="1" applyBorder="1" applyAlignment="1">
      <alignment/>
    </xf>
    <xf numFmtId="37" fontId="9" fillId="0" borderId="0" xfId="19" applyFont="1" applyBorder="1" applyAlignment="1" quotePrefix="1">
      <alignment horizontal="left" vertical="top"/>
      <protection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37" fontId="10" fillId="0" borderId="3" xfId="19" applyFont="1" applyFill="1" applyBorder="1" applyAlignment="1">
      <alignment horizontal="left" wrapText="1"/>
      <protection/>
    </xf>
    <xf numFmtId="38" fontId="10" fillId="0" borderId="3" xfId="19" applyNumberFormat="1" applyFont="1" applyFill="1" applyBorder="1" applyAlignment="1">
      <alignment horizontal="centerContinuous" wrapText="1"/>
      <protection/>
    </xf>
    <xf numFmtId="37" fontId="10" fillId="0" borderId="5" xfId="19" applyFont="1" applyBorder="1" applyAlignment="1" quotePrefix="1">
      <alignment horizontal="left"/>
      <protection/>
    </xf>
    <xf numFmtId="38" fontId="4" fillId="0" borderId="5" xfId="15" applyNumberFormat="1" applyFont="1" applyBorder="1" applyAlignment="1">
      <alignment/>
    </xf>
    <xf numFmtId="37" fontId="10" fillId="0" borderId="2" xfId="19" applyFont="1" applyBorder="1" applyAlignment="1" quotePrefix="1">
      <alignment horizontal="left"/>
      <protection/>
    </xf>
    <xf numFmtId="38" fontId="4" fillId="0" borderId="1" xfId="15" applyNumberFormat="1" applyFont="1" applyBorder="1" applyAlignment="1">
      <alignment/>
    </xf>
    <xf numFmtId="37" fontId="4" fillId="0" borderId="2" xfId="19" applyFont="1" applyBorder="1" applyAlignment="1">
      <alignment horizontal="left"/>
      <protection/>
    </xf>
    <xf numFmtId="38" fontId="4" fillId="0" borderId="2" xfId="15" applyNumberFormat="1" applyFont="1" applyBorder="1" applyAlignment="1">
      <alignment/>
    </xf>
    <xf numFmtId="38" fontId="4" fillId="0" borderId="2" xfId="15" applyNumberFormat="1" applyFont="1" applyFill="1" applyBorder="1" applyAlignment="1">
      <alignment/>
    </xf>
    <xf numFmtId="37" fontId="10" fillId="0" borderId="5" xfId="19" applyFont="1" applyBorder="1" applyAlignment="1">
      <alignment horizontal="left"/>
      <protection/>
    </xf>
    <xf numFmtId="38" fontId="4" fillId="0" borderId="5" xfId="15" applyNumberFormat="1" applyFont="1" applyBorder="1" applyAlignment="1">
      <alignment/>
    </xf>
    <xf numFmtId="38" fontId="4" fillId="0" borderId="6" xfId="15" applyNumberFormat="1" applyFont="1" applyBorder="1" applyAlignment="1">
      <alignment/>
    </xf>
    <xf numFmtId="38" fontId="4" fillId="0" borderId="0" xfId="0" applyNumberFormat="1" applyFont="1" applyAlignment="1">
      <alignment horizontal="center"/>
    </xf>
    <xf numFmtId="38" fontId="4" fillId="0" borderId="5" xfId="15" applyNumberFormat="1" applyFont="1" applyFill="1" applyBorder="1" applyAlignment="1">
      <alignment/>
    </xf>
    <xf numFmtId="0" fontId="10" fillId="0" borderId="7" xfId="0" applyFont="1" applyBorder="1" applyAlignment="1">
      <alignment/>
    </xf>
    <xf numFmtId="38" fontId="4" fillId="2" borderId="5" xfId="15" applyNumberFormat="1" applyFont="1" applyFill="1" applyBorder="1" applyAlignment="1">
      <alignment/>
    </xf>
    <xf numFmtId="38" fontId="4" fillId="0" borderId="3" xfId="15" applyNumberFormat="1" applyFont="1" applyFill="1" applyBorder="1" applyAlignment="1">
      <alignment/>
    </xf>
    <xf numFmtId="38" fontId="4" fillId="0" borderId="3" xfId="15" applyNumberFormat="1" applyFont="1" applyBorder="1" applyAlignment="1">
      <alignment/>
    </xf>
    <xf numFmtId="37" fontId="10" fillId="0" borderId="8" xfId="19" applyFont="1" applyBorder="1" applyAlignment="1">
      <alignment horizontal="left"/>
      <protection/>
    </xf>
    <xf numFmtId="38" fontId="4" fillId="0" borderId="0" xfId="15" applyNumberFormat="1" applyFont="1" applyFill="1" applyBorder="1" applyAlignment="1">
      <alignment/>
    </xf>
    <xf numFmtId="38" fontId="4" fillId="0" borderId="8" xfId="15" applyNumberFormat="1" applyFont="1" applyBorder="1" applyAlignment="1">
      <alignment/>
    </xf>
    <xf numFmtId="0" fontId="12" fillId="0" borderId="0" xfId="0" applyFont="1" applyBorder="1" applyAlignment="1">
      <alignment/>
    </xf>
    <xf numFmtId="38" fontId="4" fillId="0" borderId="8" xfId="15" applyNumberFormat="1" applyFont="1" applyFill="1" applyBorder="1" applyAlignment="1">
      <alignment/>
    </xf>
    <xf numFmtId="38" fontId="4" fillId="0" borderId="5" xfId="0" applyNumberFormat="1" applyFont="1" applyBorder="1" applyAlignment="1">
      <alignment/>
    </xf>
    <xf numFmtId="37" fontId="10" fillId="0" borderId="7" xfId="19" applyFont="1" applyBorder="1" applyAlignment="1" quotePrefix="1">
      <alignment horizontal="left"/>
      <protection/>
    </xf>
    <xf numFmtId="37" fontId="4" fillId="0" borderId="2" xfId="19" applyFont="1" applyFill="1" applyBorder="1" applyAlignment="1">
      <alignment horizontal="left"/>
      <protection/>
    </xf>
    <xf numFmtId="38" fontId="8" fillId="0" borderId="8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4" fillId="0" borderId="6" xfId="15" applyNumberFormat="1" applyFont="1" applyFill="1" applyBorder="1" applyAlignment="1">
      <alignment/>
    </xf>
    <xf numFmtId="38" fontId="4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165" fontId="4" fillId="0" borderId="6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6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37" fontId="14" fillId="0" borderId="0" xfId="19" applyFont="1" applyBorder="1" applyAlignment="1">
      <alignment horizontal="centerContinuous" wrapText="1"/>
      <protection/>
    </xf>
    <xf numFmtId="165" fontId="13" fillId="0" borderId="9" xfId="15" applyNumberFormat="1" applyFont="1" applyBorder="1" applyAlignment="1">
      <alignment/>
    </xf>
    <xf numFmtId="205" fontId="4" fillId="0" borderId="9" xfId="15" applyNumberFormat="1" applyFont="1" applyBorder="1" applyAlignment="1">
      <alignment/>
    </xf>
    <xf numFmtId="0" fontId="9" fillId="0" borderId="0" xfId="19" applyNumberFormat="1" applyFont="1" applyFill="1" applyBorder="1" applyAlignment="1" quotePrefix="1">
      <alignment horizontal="left" vertical="top"/>
      <protection/>
    </xf>
    <xf numFmtId="38" fontId="10" fillId="0" borderId="0" xfId="19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38.28125" style="22" customWidth="1"/>
    <col min="2" max="2" width="15.57421875" style="23" bestFit="1" customWidth="1"/>
    <col min="3" max="3" width="12.7109375" style="23" bestFit="1" customWidth="1"/>
    <col min="4" max="4" width="14.140625" style="11" customWidth="1"/>
    <col min="5" max="5" width="15.57421875" style="11" bestFit="1" customWidth="1"/>
    <col min="6" max="6" width="14.57421875" style="19" customWidth="1"/>
    <col min="7" max="7" width="13.8515625" style="19" customWidth="1"/>
    <col min="8" max="8" width="10.57421875" style="6" bestFit="1" customWidth="1"/>
    <col min="9" max="16384" width="8.8515625" style="6" customWidth="1"/>
  </cols>
  <sheetData>
    <row r="1" spans="1:7" s="3" customFormat="1" ht="18.75">
      <c r="A1" s="64" t="s">
        <v>16</v>
      </c>
      <c r="B1" s="1"/>
      <c r="C1" s="1"/>
      <c r="D1" s="2"/>
      <c r="E1" s="1"/>
      <c r="F1" s="1"/>
      <c r="G1" s="1"/>
    </row>
    <row r="2" spans="1:7" ht="15.75">
      <c r="A2" s="4"/>
      <c r="B2" s="5"/>
      <c r="C2" s="68" t="s">
        <v>39</v>
      </c>
      <c r="D2" s="5"/>
      <c r="E2" s="5"/>
      <c r="F2" s="5"/>
      <c r="G2" s="5"/>
    </row>
    <row r="3" spans="1:7" s="7" customFormat="1" ht="34.5">
      <c r="A3" s="28"/>
      <c r="B3" s="29" t="s">
        <v>21</v>
      </c>
      <c r="C3" s="29" t="s">
        <v>11</v>
      </c>
      <c r="D3" s="29" t="s">
        <v>18</v>
      </c>
      <c r="E3" s="29" t="s">
        <v>12</v>
      </c>
      <c r="F3" s="29" t="s">
        <v>19</v>
      </c>
      <c r="G3" s="29" t="s">
        <v>35</v>
      </c>
    </row>
    <row r="4" spans="1:8" ht="15.75">
      <c r="A4" s="30" t="s">
        <v>0</v>
      </c>
      <c r="B4" s="31">
        <v>880574</v>
      </c>
      <c r="C4" s="31">
        <v>22994</v>
      </c>
      <c r="D4" s="31">
        <f>+B24</f>
        <v>1515539.5699999956</v>
      </c>
      <c r="E4" s="31">
        <v>697832</v>
      </c>
      <c r="F4" s="31">
        <f>+E24</f>
        <v>3056405</v>
      </c>
      <c r="G4" s="31">
        <f>+F24</f>
        <v>3542973.9000000022</v>
      </c>
      <c r="H4" s="8"/>
    </row>
    <row r="5" spans="1:8" ht="15.75">
      <c r="A5" s="32" t="s">
        <v>1</v>
      </c>
      <c r="B5" s="33"/>
      <c r="C5" s="33"/>
      <c r="D5" s="33"/>
      <c r="E5" s="33"/>
      <c r="F5" s="33"/>
      <c r="G5" s="9"/>
      <c r="H5" s="8"/>
    </row>
    <row r="6" spans="1:8" s="56" customFormat="1" ht="15.75">
      <c r="A6" s="34" t="s">
        <v>31</v>
      </c>
      <c r="B6" s="35">
        <v>24624214</v>
      </c>
      <c r="C6" s="35">
        <v>26773934</v>
      </c>
      <c r="D6" s="35">
        <v>22167820</v>
      </c>
      <c r="E6" s="35">
        <f>31428643-E7-E8-E9</f>
        <v>26396988</v>
      </c>
      <c r="F6" s="35">
        <f>E6*1.05</f>
        <v>27716837.400000002</v>
      </c>
      <c r="G6" s="35">
        <f>F6*1.05</f>
        <v>29102679.270000003</v>
      </c>
      <c r="H6" s="55"/>
    </row>
    <row r="7" spans="1:9" s="56" customFormat="1" ht="15.75">
      <c r="A7" s="34" t="s">
        <v>32</v>
      </c>
      <c r="B7" s="35">
        <v>1093148</v>
      </c>
      <c r="C7" s="57">
        <f>450000+42232+129603+129112+137677+1081000+229348+255842+137087</f>
        <v>2591901</v>
      </c>
      <c r="D7" s="35">
        <v>2591901</v>
      </c>
      <c r="E7" s="35">
        <f>1613523+1245000-E8</f>
        <v>1883523</v>
      </c>
      <c r="F7" s="35">
        <f>E7</f>
        <v>1883523</v>
      </c>
      <c r="G7" s="35">
        <f>F7</f>
        <v>1883523</v>
      </c>
      <c r="H7" s="55"/>
      <c r="I7" s="58"/>
    </row>
    <row r="8" spans="1:8" s="56" customFormat="1" ht="15.75">
      <c r="A8" s="34" t="s">
        <v>28</v>
      </c>
      <c r="B8" s="35"/>
      <c r="C8" s="35">
        <v>3992828</v>
      </c>
      <c r="D8" s="35"/>
      <c r="E8" s="36">
        <v>975000</v>
      </c>
      <c r="F8" s="35">
        <f>E8</f>
        <v>975000</v>
      </c>
      <c r="G8" s="35">
        <f>F8</f>
        <v>975000</v>
      </c>
      <c r="H8" s="55"/>
    </row>
    <row r="9" spans="1:8" s="56" customFormat="1" ht="15.75">
      <c r="A9" s="34" t="s">
        <v>33</v>
      </c>
      <c r="B9" s="35">
        <v>3738182</v>
      </c>
      <c r="C9" s="35">
        <v>3454293</v>
      </c>
      <c r="D9" s="35">
        <v>3454293</v>
      </c>
      <c r="E9" s="36">
        <v>2173132</v>
      </c>
      <c r="F9" s="35">
        <f>427782</f>
        <v>427782</v>
      </c>
      <c r="G9" s="35">
        <f>F9</f>
        <v>427782</v>
      </c>
      <c r="H9" s="55"/>
    </row>
    <row r="10" spans="1:8" ht="15.75">
      <c r="A10" s="37" t="s">
        <v>17</v>
      </c>
      <c r="B10" s="38">
        <f>SUM(B6:B9)+0.11</f>
        <v>29455544.11</v>
      </c>
      <c r="C10" s="38">
        <f>SUM(C6:C9)</f>
        <v>36812956</v>
      </c>
      <c r="D10" s="38">
        <f>SUM(D6:D9)</f>
        <v>28214014</v>
      </c>
      <c r="E10" s="38">
        <f>SUM(E6:E9)</f>
        <v>31428643</v>
      </c>
      <c r="F10" s="38">
        <f>SUM(F6:F9)</f>
        <v>31003142.400000002</v>
      </c>
      <c r="G10" s="31">
        <f>SUM(G6:G9)</f>
        <v>32388984.270000003</v>
      </c>
      <c r="H10" s="8"/>
    </row>
    <row r="11" spans="1:8" ht="15.75">
      <c r="A11" s="32" t="s">
        <v>2</v>
      </c>
      <c r="B11" s="33"/>
      <c r="C11" s="39"/>
      <c r="D11" s="33"/>
      <c r="E11" s="33"/>
      <c r="F11" s="33"/>
      <c r="G11" s="9"/>
      <c r="H11" s="8"/>
    </row>
    <row r="12" spans="1:8" s="56" customFormat="1" ht="15.75">
      <c r="A12" s="34" t="s">
        <v>34</v>
      </c>
      <c r="B12" s="35">
        <v>-22345737.280000005</v>
      </c>
      <c r="C12" s="39">
        <v>-22138574</v>
      </c>
      <c r="D12" s="35">
        <v>-21013233</v>
      </c>
      <c r="E12" s="59">
        <f>-(15466842+4150834)</f>
        <v>-19617676</v>
      </c>
      <c r="F12" s="35">
        <f>(E12+865000)*1.05</f>
        <v>-19690309.8</v>
      </c>
      <c r="G12" s="35">
        <f aca="true" t="shared" si="0" ref="F12:G14">F12*1.05</f>
        <v>-20674825.290000003</v>
      </c>
      <c r="H12" s="55"/>
    </row>
    <row r="13" spans="1:8" s="56" customFormat="1" ht="15.75">
      <c r="A13" s="34" t="s">
        <v>29</v>
      </c>
      <c r="B13" s="35">
        <v>-1412599.03</v>
      </c>
      <c r="C13" s="39">
        <v>-2023004</v>
      </c>
      <c r="D13" s="35">
        <v>-2106280</v>
      </c>
      <c r="E13" s="36">
        <f>-(277243+1354869)</f>
        <v>-1632112</v>
      </c>
      <c r="F13" s="35">
        <f t="shared" si="0"/>
        <v>-1713717.6</v>
      </c>
      <c r="G13" s="35">
        <f t="shared" si="0"/>
        <v>-1799403.4800000002</v>
      </c>
      <c r="H13" s="55"/>
    </row>
    <row r="14" spans="1:8" s="56" customFormat="1" ht="15.75">
      <c r="A14" s="34" t="s">
        <v>30</v>
      </c>
      <c r="B14" s="35">
        <v>-4716968.35</v>
      </c>
      <c r="C14" s="39">
        <v>-5288847</v>
      </c>
      <c r="D14" s="35">
        <v>-5288847</v>
      </c>
      <c r="E14" s="36">
        <f>-(1004016+4145545)</f>
        <v>-5149561</v>
      </c>
      <c r="F14" s="35">
        <f t="shared" si="0"/>
        <v>-5407039.05</v>
      </c>
      <c r="G14" s="35">
        <f t="shared" si="0"/>
        <v>-5677391.0025</v>
      </c>
      <c r="H14" s="55"/>
    </row>
    <row r="15" spans="1:8" s="56" customFormat="1" ht="15.75">
      <c r="A15" s="34" t="s">
        <v>27</v>
      </c>
      <c r="B15" s="35">
        <f>-102245-131667</f>
        <v>-233912</v>
      </c>
      <c r="C15" s="39">
        <f>-218600-1860075</f>
        <v>-2078675</v>
      </c>
      <c r="D15" s="35">
        <f>-218600-321485</f>
        <v>-540085</v>
      </c>
      <c r="E15" s="36">
        <v>-1695721</v>
      </c>
      <c r="F15" s="35">
        <f>((E15*1.05)-950000)</f>
        <v>-2730507.05</v>
      </c>
      <c r="G15" s="35">
        <f>((E15*1.05)*1.05)</f>
        <v>-1869532.4025</v>
      </c>
      <c r="H15" s="55"/>
    </row>
    <row r="16" spans="1:8" s="56" customFormat="1" ht="15.75">
      <c r="A16" s="34" t="s">
        <v>28</v>
      </c>
      <c r="B16" s="35"/>
      <c r="C16" s="39">
        <v>-3977813</v>
      </c>
      <c r="D16" s="35"/>
      <c r="E16" s="36">
        <f>-975000</f>
        <v>-975000</v>
      </c>
      <c r="F16" s="35">
        <f>E16</f>
        <v>-975000</v>
      </c>
      <c r="G16" s="35">
        <f>F16</f>
        <v>-975000</v>
      </c>
      <c r="H16" s="55"/>
    </row>
    <row r="17" spans="1:8" s="56" customFormat="1" ht="15.75">
      <c r="A17" s="34" t="s">
        <v>26</v>
      </c>
      <c r="B17" s="35"/>
      <c r="C17" s="39"/>
      <c r="D17" s="35">
        <v>-83276</v>
      </c>
      <c r="E17" s="40"/>
      <c r="F17" s="35"/>
      <c r="G17" s="35"/>
      <c r="H17" s="55"/>
    </row>
    <row r="18" spans="1:8" ht="18.75">
      <c r="A18" s="30" t="s">
        <v>20</v>
      </c>
      <c r="B18" s="31">
        <f aca="true" t="shared" si="1" ref="B18:G18">SUM(B12:B17)</f>
        <v>-28709216.660000004</v>
      </c>
      <c r="C18" s="31">
        <f t="shared" si="1"/>
        <v>-35506913</v>
      </c>
      <c r="D18" s="31">
        <f t="shared" si="1"/>
        <v>-29031721</v>
      </c>
      <c r="E18" s="41">
        <f>SUM(E12:E16)</f>
        <v>-29070070</v>
      </c>
      <c r="F18" s="31">
        <f t="shared" si="1"/>
        <v>-30516573.500000004</v>
      </c>
      <c r="G18" s="31">
        <f t="shared" si="1"/>
        <v>-30996152.175000004</v>
      </c>
      <c r="H18" s="8"/>
    </row>
    <row r="19" spans="1:8" ht="15.75">
      <c r="A19" s="42" t="s">
        <v>3</v>
      </c>
      <c r="B19" s="43"/>
      <c r="C19" s="44"/>
      <c r="D19" s="45"/>
      <c r="E19" s="45"/>
      <c r="F19" s="45"/>
      <c r="G19" s="12"/>
      <c r="H19" s="8"/>
    </row>
    <row r="20" spans="1:8" ht="15.75">
      <c r="A20" s="46" t="s">
        <v>4</v>
      </c>
      <c r="B20" s="36"/>
      <c r="C20" s="47"/>
      <c r="D20" s="48"/>
      <c r="E20" s="35"/>
      <c r="F20" s="35"/>
      <c r="G20" s="10"/>
      <c r="H20" s="8"/>
    </row>
    <row r="21" spans="1:8" s="56" customFormat="1" ht="15.75">
      <c r="A21" s="34" t="s">
        <v>24</v>
      </c>
      <c r="B21" s="60">
        <v>67293.12</v>
      </c>
      <c r="C21" s="49"/>
      <c r="D21" s="50"/>
      <c r="E21" s="36"/>
      <c r="F21" s="36"/>
      <c r="G21" s="36"/>
      <c r="H21" s="55"/>
    </row>
    <row r="22" spans="1:8" s="56" customFormat="1" ht="15.75">
      <c r="A22" s="34" t="s">
        <v>25</v>
      </c>
      <c r="B22" s="35">
        <f>-178655</f>
        <v>-178655</v>
      </c>
      <c r="C22" s="49"/>
      <c r="D22" s="50"/>
      <c r="E22" s="36"/>
      <c r="F22" s="36"/>
      <c r="G22" s="36"/>
      <c r="H22" s="55"/>
    </row>
    <row r="23" spans="1:8" s="56" customFormat="1" ht="15.75">
      <c r="A23" s="52" t="s">
        <v>5</v>
      </c>
      <c r="B23" s="51">
        <f aca="true" t="shared" si="2" ref="B23:G23">SUM(B21:B22)</f>
        <v>-111361.88</v>
      </c>
      <c r="C23" s="51">
        <f t="shared" si="2"/>
        <v>0</v>
      </c>
      <c r="D23" s="51">
        <f t="shared" si="2"/>
        <v>0</v>
      </c>
      <c r="E23" s="51">
        <f t="shared" si="2"/>
        <v>0</v>
      </c>
      <c r="F23" s="51">
        <f t="shared" si="2"/>
        <v>0</v>
      </c>
      <c r="G23" s="51">
        <f t="shared" si="2"/>
        <v>0</v>
      </c>
      <c r="H23" s="55"/>
    </row>
    <row r="24" spans="1:8" ht="15.75">
      <c r="A24" s="52" t="s">
        <v>6</v>
      </c>
      <c r="B24" s="51">
        <f aca="true" t="shared" si="3" ref="B24:G24">B4+B10+B18+B19+B23</f>
        <v>1515539.5699999956</v>
      </c>
      <c r="C24" s="51">
        <f t="shared" si="3"/>
        <v>1329037</v>
      </c>
      <c r="D24" s="51">
        <f t="shared" si="3"/>
        <v>697832.5699999966</v>
      </c>
      <c r="E24" s="51">
        <f t="shared" si="3"/>
        <v>3056405</v>
      </c>
      <c r="F24" s="51">
        <f t="shared" si="3"/>
        <v>3542973.9000000022</v>
      </c>
      <c r="G24" s="51">
        <f t="shared" si="3"/>
        <v>4935805.994999997</v>
      </c>
      <c r="H24" s="8"/>
    </row>
    <row r="25" spans="1:8" ht="15.75">
      <c r="A25" s="32" t="s">
        <v>7</v>
      </c>
      <c r="B25" s="35"/>
      <c r="C25" s="54"/>
      <c r="D25" s="9"/>
      <c r="E25" s="10"/>
      <c r="F25" s="10"/>
      <c r="G25" s="10"/>
      <c r="H25" s="8"/>
    </row>
    <row r="26" spans="1:8" s="56" customFormat="1" ht="15.75">
      <c r="A26" s="34" t="s">
        <v>22</v>
      </c>
      <c r="B26" s="60">
        <v>-83276</v>
      </c>
      <c r="C26" s="61"/>
      <c r="D26" s="36"/>
      <c r="E26" s="36"/>
      <c r="F26" s="36"/>
      <c r="G26" s="36"/>
      <c r="H26" s="55"/>
    </row>
    <row r="27" spans="1:8" s="56" customFormat="1" ht="15.75">
      <c r="A27" s="34" t="s">
        <v>36</v>
      </c>
      <c r="B27" s="60"/>
      <c r="C27" s="61"/>
      <c r="D27" s="36"/>
      <c r="E27" s="36">
        <f>-1050000+100000</f>
        <v>-950000</v>
      </c>
      <c r="F27" s="36">
        <v>-1050000</v>
      </c>
      <c r="G27" s="36">
        <v>-1050000</v>
      </c>
      <c r="H27" s="55"/>
    </row>
    <row r="28" spans="1:8" s="56" customFormat="1" ht="15.75">
      <c r="A28" s="34" t="s">
        <v>37</v>
      </c>
      <c r="B28" s="60"/>
      <c r="C28" s="61"/>
      <c r="D28" s="36"/>
      <c r="E28" s="36">
        <f>-1320000+100000</f>
        <v>-1220000</v>
      </c>
      <c r="F28" s="36">
        <v>-1320000</v>
      </c>
      <c r="G28" s="36">
        <v>-1320000</v>
      </c>
      <c r="H28" s="55"/>
    </row>
    <row r="29" spans="1:8" s="56" customFormat="1" ht="15.75">
      <c r="A29" s="53" t="s">
        <v>23</v>
      </c>
      <c r="B29" s="62"/>
      <c r="C29" s="63"/>
      <c r="D29" s="36"/>
      <c r="E29" s="36">
        <f>-950000+100000</f>
        <v>-850000</v>
      </c>
      <c r="F29" s="36">
        <v>-320000</v>
      </c>
      <c r="G29" s="36">
        <v>-635000</v>
      </c>
      <c r="H29" s="55"/>
    </row>
    <row r="30" spans="1:8" s="56" customFormat="1" ht="15.75">
      <c r="A30" s="37" t="s">
        <v>8</v>
      </c>
      <c r="B30" s="65">
        <f aca="true" t="shared" si="4" ref="B30:G30">SUM(B26:B29)</f>
        <v>-83276</v>
      </c>
      <c r="C30" s="66">
        <f t="shared" si="4"/>
        <v>0</v>
      </c>
      <c r="D30" s="66">
        <f t="shared" si="4"/>
        <v>0</v>
      </c>
      <c r="E30" s="65">
        <f t="shared" si="4"/>
        <v>-3020000</v>
      </c>
      <c r="F30" s="65">
        <f t="shared" si="4"/>
        <v>-2690000</v>
      </c>
      <c r="G30" s="65">
        <f t="shared" si="4"/>
        <v>-3005000</v>
      </c>
      <c r="H30" s="55"/>
    </row>
    <row r="31" spans="1:8" ht="15.75">
      <c r="A31" s="52" t="s">
        <v>9</v>
      </c>
      <c r="B31" s="51">
        <f aca="true" t="shared" si="5" ref="B31:G31">+B24+B30</f>
        <v>1432263.5699999956</v>
      </c>
      <c r="C31" s="51">
        <f t="shared" si="5"/>
        <v>1329037</v>
      </c>
      <c r="D31" s="51">
        <f t="shared" si="5"/>
        <v>697832.5699999966</v>
      </c>
      <c r="E31" s="51">
        <f t="shared" si="5"/>
        <v>36405</v>
      </c>
      <c r="F31" s="51">
        <f t="shared" si="5"/>
        <v>852973.9000000022</v>
      </c>
      <c r="G31" s="51">
        <f t="shared" si="5"/>
        <v>1930805.9949999973</v>
      </c>
      <c r="H31" s="8"/>
    </row>
    <row r="32" spans="1:8" s="3" customFormat="1" ht="12.75">
      <c r="A32" s="14"/>
      <c r="B32" s="15"/>
      <c r="C32" s="15"/>
      <c r="D32" s="24"/>
      <c r="E32" s="15"/>
      <c r="F32" s="15"/>
      <c r="G32" s="15"/>
      <c r="H32" s="13"/>
    </row>
    <row r="33" spans="1:7" ht="12.75">
      <c r="A33" s="16" t="s">
        <v>10</v>
      </c>
      <c r="B33" s="5"/>
      <c r="C33" s="5"/>
      <c r="D33" s="18"/>
      <c r="E33" s="5"/>
      <c r="F33" s="5"/>
      <c r="G33" s="5"/>
    </row>
    <row r="34" spans="1:5" ht="15.75">
      <c r="A34" s="17" t="s">
        <v>13</v>
      </c>
      <c r="B34" s="18"/>
      <c r="C34" s="18"/>
      <c r="D34" s="19"/>
      <c r="E34" s="18"/>
    </row>
    <row r="35" spans="1:7" ht="15.75">
      <c r="A35" s="25" t="s">
        <v>14</v>
      </c>
      <c r="B35" s="18"/>
      <c r="C35" s="18"/>
      <c r="D35" s="19"/>
      <c r="E35" s="18"/>
      <c r="F35" s="18"/>
      <c r="G35" s="5"/>
    </row>
    <row r="36" spans="1:7" ht="15.75" customHeight="1">
      <c r="A36" s="67" t="s">
        <v>40</v>
      </c>
      <c r="B36" s="1"/>
      <c r="C36" s="1"/>
      <c r="D36" s="20"/>
      <c r="E36" s="1"/>
      <c r="F36" s="18"/>
      <c r="G36" s="5"/>
    </row>
    <row r="37" spans="1:7" ht="15.75">
      <c r="A37" s="26" t="s">
        <v>15</v>
      </c>
      <c r="B37" s="21"/>
      <c r="C37" s="21"/>
      <c r="D37" s="19"/>
      <c r="E37" s="18"/>
      <c r="G37" s="5"/>
    </row>
    <row r="38" ht="15.75">
      <c r="A38" s="27" t="s">
        <v>38</v>
      </c>
    </row>
  </sheetData>
  <printOptions horizontalCentered="1"/>
  <pageMargins left="0.75" right="0.7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Instruction Forms</dc:subject>
  <dc:creator>James Walsh</dc:creator>
  <cp:keywords/>
  <dc:description/>
  <cp:lastModifiedBy>Network Manager</cp:lastModifiedBy>
  <cp:lastPrinted>2002-09-19T22:17:50Z</cp:lastPrinted>
  <dcterms:created xsi:type="dcterms:W3CDTF">1999-05-13T19:50:30Z</dcterms:created>
  <dcterms:modified xsi:type="dcterms:W3CDTF">2002-10-15T18:10:54Z</dcterms:modified>
  <cp:category/>
  <cp:version/>
  <cp:contentType/>
  <cp:contentStatus/>
</cp:coreProperties>
</file>