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Form C" sheetId="1" r:id="rId1"/>
  </sheets>
  <definedNames>
    <definedName name="_xlnm.Print_Area" localSheetId="0">'Form C'!$A$1:$G$46</definedName>
  </definedNames>
  <calcPr fullCalcOnLoad="1"/>
</workbook>
</file>

<file path=xl/sharedStrings.xml><?xml version="1.0" encoding="utf-8"?>
<sst xmlns="http://schemas.openxmlformats.org/spreadsheetml/2006/main" count="50" uniqueCount="49">
  <si>
    <t>Form C</t>
  </si>
  <si>
    <t>Non-CX Financial Plan</t>
  </si>
  <si>
    <t>Fund Name: Department of Development and Environmental Services</t>
  </si>
  <si>
    <t>Fund Number: 000001340</t>
  </si>
  <si>
    <t>Quarter:   First 2007</t>
  </si>
  <si>
    <t xml:space="preserve">Prepared by: Elaine Gregory  </t>
  </si>
  <si>
    <t>Date Prepared: 06/15/07</t>
  </si>
  <si>
    <t>Category</t>
  </si>
  <si>
    <t xml:space="preserve">2006 Actual </t>
  </si>
  <si>
    <t>2007 Adopted</t>
  </si>
  <si>
    <t xml:space="preserve">2007 Revised  </t>
  </si>
  <si>
    <t>2007 Estimated</t>
  </si>
  <si>
    <t>Estimated-Adopted Change</t>
  </si>
  <si>
    <t>Explanation of Change</t>
  </si>
  <si>
    <t xml:space="preserve">Beginning Fund Balance </t>
  </si>
  <si>
    <t>Revenues</t>
  </si>
  <si>
    <t>Fee Receipts</t>
  </si>
  <si>
    <t>Fee receipts were higher than anticipated.</t>
  </si>
  <si>
    <t>Other Revenue</t>
  </si>
  <si>
    <t>Investment Interest</t>
  </si>
  <si>
    <t>Investment interest higher than forecast.</t>
  </si>
  <si>
    <t>Operating Contingency</t>
  </si>
  <si>
    <t>CX Transfers</t>
  </si>
  <si>
    <t>Total Revenues</t>
  </si>
  <si>
    <t>Expenditures</t>
  </si>
  <si>
    <t>Salaries and Benefits</t>
  </si>
  <si>
    <t>Salaries and benefits were under budget due to vacancies.</t>
  </si>
  <si>
    <t>Supplies and Contracts</t>
  </si>
  <si>
    <t>Intragovernmental Services</t>
  </si>
  <si>
    <t>Capital &amp; Others</t>
  </si>
  <si>
    <t>Encumbrance Carryover</t>
  </si>
  <si>
    <t xml:space="preserve">P&amp;L Lawsuit settlement 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</si>
  <si>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</si>
  <si>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</si>
  <si>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</si>
  <si>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</si>
  <si>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</si>
  <si>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</si>
  <si>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Reserve for Staff Reductions</t>
  </si>
  <si>
    <t>Reserve for Revenue Shortfall</t>
  </si>
  <si>
    <t>Reserve for Technology Replacements</t>
  </si>
  <si>
    <t>Reserve for Fee Waivers &amp; Unanticipated Costs</t>
  </si>
  <si>
    <t>Reserve for Encumbrances</t>
  </si>
  <si>
    <t xml:space="preserve">Designated for DDES </t>
  </si>
  <si>
    <t>Designated for Equipment Replacement</t>
  </si>
  <si>
    <t>Total Designations and Reserves</t>
  </si>
  <si>
    <t>Ending Undesignated Fund Balance</t>
  </si>
  <si>
    <t>Target Fund Balance</t>
  </si>
  <si>
    <t>Financial Plan Notes: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</si>
</sst>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1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Fill="1" applyBorder="1" applyAlignment="1">
      <alignment horizontal="left"/>
      <protection/>
    </xf>
    <xf numFmtId="164" fontId="3" fillId="0" borderId="15" xfId="15" applyNumberFormat="1" applyFont="1" applyBorder="1" applyAlignment="1">
      <alignment/>
    </xf>
    <xf numFmtId="164" fontId="12" fillId="0" borderId="11" xfId="15" applyNumberFormat="1" applyFont="1" applyBorder="1" applyAlignment="1">
      <alignment/>
    </xf>
    <xf numFmtId="164" fontId="11" fillId="0" borderId="1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13" fillId="0" borderId="13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38" fontId="3" fillId="0" borderId="0" xfId="15" applyNumberFormat="1" applyFont="1" applyBorder="1" applyAlignment="1">
      <alignment/>
    </xf>
    <xf numFmtId="164" fontId="13" fillId="0" borderId="11" xfId="15" applyNumberFormat="1" applyFont="1" applyFill="1" applyBorder="1" applyAlignment="1">
      <alignment/>
    </xf>
    <xf numFmtId="164" fontId="11" fillId="0" borderId="11" xfId="15" applyNumberFormat="1" applyFont="1" applyBorder="1" applyAlignment="1">
      <alignment wrapText="1"/>
    </xf>
    <xf numFmtId="164" fontId="3" fillId="0" borderId="12" xfId="15" applyNumberFormat="1" applyFont="1" applyFill="1" applyBorder="1" applyAlignment="1">
      <alignment horizontal="center"/>
    </xf>
    <xf numFmtId="37" fontId="7" fillId="0" borderId="10" xfId="21" applyFont="1" applyFill="1" applyBorder="1" applyAlignment="1">
      <alignment horizontal="left"/>
      <protection/>
    </xf>
    <xf numFmtId="164" fontId="7" fillId="0" borderId="10" xfId="15" applyNumberFormat="1" applyFont="1" applyFill="1" applyBorder="1" applyAlignment="1">
      <alignment/>
    </xf>
    <xf numFmtId="164" fontId="7" fillId="0" borderId="10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1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1" fillId="0" borderId="11" xfId="15" applyNumberFormat="1" applyFont="1" applyFill="1" applyBorder="1" applyAlignment="1" quotePrefix="1">
      <alignment/>
    </xf>
    <xf numFmtId="164" fontId="3" fillId="0" borderId="11" xfId="15" applyNumberFormat="1" applyFont="1" applyBorder="1" applyAlignment="1">
      <alignment/>
    </xf>
    <xf numFmtId="164" fontId="13" fillId="0" borderId="12" xfId="15" applyNumberFormat="1" applyFont="1" applyBorder="1" applyAlignment="1">
      <alignment/>
    </xf>
    <xf numFmtId="164" fontId="13" fillId="0" borderId="11" xfId="15" applyNumberFormat="1" applyFont="1" applyFill="1" applyBorder="1" applyAlignment="1" quotePrefix="1">
      <alignment/>
    </xf>
    <xf numFmtId="164" fontId="7" fillId="0" borderId="2" xfId="15" applyNumberFormat="1" applyFont="1" applyFill="1" applyBorder="1" applyAlignment="1" quotePrefix="1">
      <alignment/>
    </xf>
    <xf numFmtId="164" fontId="7" fillId="0" borderId="4" xfId="15" applyNumberFormat="1" applyFont="1" applyFill="1" applyBorder="1" applyAlignment="1" quotePrefix="1">
      <alignment/>
    </xf>
    <xf numFmtId="164" fontId="1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37" fontId="12" fillId="0" borderId="11" xfId="21" applyFont="1" applyFill="1" applyBorder="1" applyAlignment="1">
      <alignment horizontal="left"/>
      <protection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3" fillId="0" borderId="11" xfId="15" applyNumberFormat="1" applyFont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4" fontId="3" fillId="0" borderId="2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 horizontal="right"/>
    </xf>
    <xf numFmtId="164" fontId="13" fillId="0" borderId="10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3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37" fontId="13" fillId="0" borderId="0" xfId="21" applyFont="1" applyBorder="1" applyAlignment="1" quotePrefix="1">
      <alignment horizontal="left"/>
      <protection/>
    </xf>
    <xf numFmtId="0" fontId="8" fillId="0" borderId="0" xfId="0" applyFont="1" applyBorder="1" applyAlignment="1" quotePrefix="1">
      <alignment horizontal="left"/>
    </xf>
    <xf numFmtId="0" fontId="13" fillId="0" borderId="0" xfId="0" applyFont="1" applyAlignment="1" quotePrefix="1">
      <alignment/>
    </xf>
    <xf numFmtId="37" fontId="8" fillId="0" borderId="0" xfId="21" applyFont="1" applyBorder="1">
      <alignment/>
      <protection/>
    </xf>
    <xf numFmtId="0" fontId="13" fillId="0" borderId="0" xfId="0" applyFont="1" applyBorder="1" applyAlignment="1">
      <alignment horizontal="center"/>
    </xf>
    <xf numFmtId="37" fontId="7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3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0"/>
  <sheetViews>
    <sheetView tabSelected="1" zoomScale="75" zoomScaleNormal="75" workbookViewId="0" topLeftCell="A1">
      <selection activeCell="E26" sqref="E26"/>
    </sheetView>
  </sheetViews>
  <sheetFormatPr defaultColWidth="9.140625" defaultRowHeight="12.75"/>
  <cols>
    <col min="1" max="1" width="43.7109375" style="111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  <col min="9" max="9" width="13.57421875" style="0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6" t="s">
        <v>1</v>
      </c>
      <c r="B2" s="116"/>
      <c r="C2" s="116"/>
      <c r="D2" s="116"/>
      <c r="E2" s="116"/>
      <c r="F2" s="116"/>
      <c r="G2" s="116"/>
      <c r="H2" s="6"/>
    </row>
    <row r="3" spans="1:8" s="7" customFormat="1" ht="19.5" customHeight="1">
      <c r="A3" s="8" t="s">
        <v>2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0"/>
      <c r="C5" s="10"/>
      <c r="D5" s="10"/>
      <c r="E5" s="10"/>
      <c r="F5" s="15"/>
      <c r="G5" s="11" t="s">
        <v>6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7</v>
      </c>
      <c r="B7" s="21" t="s">
        <v>8</v>
      </c>
      <c r="C7" s="22" t="s">
        <v>9</v>
      </c>
      <c r="D7" s="23" t="s">
        <v>10</v>
      </c>
      <c r="E7" s="24" t="s">
        <v>11</v>
      </c>
      <c r="F7" s="25" t="s">
        <v>12</v>
      </c>
      <c r="G7" s="26" t="s">
        <v>13</v>
      </c>
      <c r="H7" s="27"/>
    </row>
    <row r="8" spans="1:9" s="37" customFormat="1" ht="15.75">
      <c r="A8" s="29" t="s">
        <v>14</v>
      </c>
      <c r="B8" s="30">
        <v>13792931.49</v>
      </c>
      <c r="C8" s="31">
        <f>12655726</f>
        <v>12655726</v>
      </c>
      <c r="D8" s="31">
        <f>B33</f>
        <v>17721962.52</v>
      </c>
      <c r="E8" s="32">
        <f>B33</f>
        <v>17721962.52</v>
      </c>
      <c r="F8" s="33"/>
      <c r="G8" s="34"/>
      <c r="H8" s="35"/>
      <c r="I8" s="36"/>
    </row>
    <row r="9" spans="1:9" s="46" customFormat="1" ht="15.75">
      <c r="A9" s="38" t="s">
        <v>15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16</v>
      </c>
      <c r="B10" s="39">
        <f>31779174.16-B11-B12-B13-B14</f>
        <v>25358517.97</v>
      </c>
      <c r="C10" s="40">
        <f>31607262-C11-C12-C13-C14</f>
        <v>25470343</v>
      </c>
      <c r="D10" s="40">
        <f>C10</f>
        <v>25470343</v>
      </c>
      <c r="E10" s="40">
        <v>26248596</v>
      </c>
      <c r="F10" s="48">
        <f>+E10-C10</f>
        <v>778253</v>
      </c>
      <c r="G10" s="49" t="s">
        <v>17</v>
      </c>
      <c r="H10" s="44"/>
      <c r="I10" s="45"/>
    </row>
    <row r="11" spans="1:9" s="46" customFormat="1" ht="15.75">
      <c r="A11" s="47" t="s">
        <v>18</v>
      </c>
      <c r="B11" s="39">
        <f>17.4+6420.88+10669.27+4192.49+17788.9+175000+5250-451.37+164298+295943+31441.04+377068</f>
        <v>1087637.61</v>
      </c>
      <c r="C11" s="40">
        <f>1293724</f>
        <v>1293724</v>
      </c>
      <c r="D11" s="40">
        <f>C11</f>
        <v>1293724</v>
      </c>
      <c r="E11" s="40">
        <f>D11</f>
        <v>1293724</v>
      </c>
      <c r="F11" s="48">
        <f>+E11-C11</f>
        <v>0</v>
      </c>
      <c r="G11" s="50"/>
      <c r="H11" s="44"/>
      <c r="I11" s="45"/>
    </row>
    <row r="12" spans="1:9" s="46" customFormat="1" ht="15.75">
      <c r="A12" s="47" t="s">
        <v>19</v>
      </c>
      <c r="B12" s="39">
        <f>2212190.62-31441.04</f>
        <v>2180749.58</v>
      </c>
      <c r="C12" s="40">
        <f>400000</f>
        <v>400000</v>
      </c>
      <c r="D12" s="40">
        <f>C12</f>
        <v>400000</v>
      </c>
      <c r="E12" s="40">
        <f>((430305.16-10918.22)/3)*12</f>
        <v>1677547.76</v>
      </c>
      <c r="F12" s="48">
        <f>+E12-C12</f>
        <v>1277547.76</v>
      </c>
      <c r="G12" s="49" t="s">
        <v>20</v>
      </c>
      <c r="H12" s="44"/>
      <c r="I12" s="45"/>
    </row>
    <row r="13" spans="1:9" s="46" customFormat="1" ht="15.75">
      <c r="A13" s="47" t="s">
        <v>21</v>
      </c>
      <c r="B13" s="39"/>
      <c r="C13" s="40">
        <f>957905+20000</f>
        <v>977905</v>
      </c>
      <c r="D13" s="40">
        <f>C13</f>
        <v>977905</v>
      </c>
      <c r="E13" s="40">
        <f>D13</f>
        <v>977905</v>
      </c>
      <c r="F13" s="48"/>
      <c r="G13" s="50"/>
      <c r="H13" s="44"/>
      <c r="I13" s="45"/>
    </row>
    <row r="14" spans="1:9" s="46" customFormat="1" ht="15.75">
      <c r="A14" s="47" t="s">
        <v>22</v>
      </c>
      <c r="B14" s="39">
        <v>3152269</v>
      </c>
      <c r="C14" s="40">
        <f>3465290</f>
        <v>3465290</v>
      </c>
      <c r="D14" s="40">
        <f>C14</f>
        <v>3465290</v>
      </c>
      <c r="E14" s="40">
        <f>D14</f>
        <v>3465290</v>
      </c>
      <c r="F14" s="48">
        <f>+E14-C14</f>
        <v>0</v>
      </c>
      <c r="G14" s="50"/>
      <c r="H14" s="44"/>
      <c r="I14" s="45"/>
    </row>
    <row r="15" spans="1:9" s="46" customFormat="1" ht="15.75">
      <c r="A15" s="47"/>
      <c r="B15" s="39"/>
      <c r="C15" s="40"/>
      <c r="D15" s="40"/>
      <c r="E15" s="40">
        <f>+C15-D15</f>
        <v>0</v>
      </c>
      <c r="F15" s="48">
        <f>+E15-C15</f>
        <v>0</v>
      </c>
      <c r="G15" s="50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>+E16-C16</f>
        <v>0</v>
      </c>
      <c r="G16" s="50"/>
      <c r="H16" s="44"/>
      <c r="I16" s="45"/>
    </row>
    <row r="17" spans="1:9" s="37" customFormat="1" ht="15.75">
      <c r="A17" s="29" t="s">
        <v>23</v>
      </c>
      <c r="B17" s="30">
        <f>SUM(B9:B16)</f>
        <v>31779174.159999996</v>
      </c>
      <c r="C17" s="30">
        <f>SUM(C10:C16)</f>
        <v>31607262</v>
      </c>
      <c r="D17" s="30">
        <f>SUM(D10:D16)</f>
        <v>31607262</v>
      </c>
      <c r="E17" s="30">
        <f>SUM(E10:E16)</f>
        <v>33663062.760000005</v>
      </c>
      <c r="F17" s="30">
        <f>SUM(F10:F16)</f>
        <v>2055800.76</v>
      </c>
      <c r="G17" s="51"/>
      <c r="H17" s="35"/>
      <c r="I17" s="35"/>
    </row>
    <row r="18" spans="1:9" s="46" customFormat="1" ht="15.75">
      <c r="A18" s="38" t="s">
        <v>24</v>
      </c>
      <c r="B18" s="39"/>
      <c r="C18" s="40"/>
      <c r="D18" s="40"/>
      <c r="E18" s="40">
        <f>+C18-D18</f>
        <v>0</v>
      </c>
      <c r="F18" s="48">
        <f aca="true" t="shared" si="0" ref="F18:F26">+E18-C18</f>
        <v>0</v>
      </c>
      <c r="G18" s="52"/>
      <c r="H18" s="44"/>
      <c r="I18" s="44"/>
    </row>
    <row r="19" spans="1:9" s="46" customFormat="1" ht="15.75">
      <c r="A19" s="47" t="s">
        <v>25</v>
      </c>
      <c r="B19" s="39">
        <f>-(16430460.53+4818311.66)</f>
        <v>-21248772.189999998</v>
      </c>
      <c r="C19" s="40">
        <v>-24101545</v>
      </c>
      <c r="D19" s="40">
        <f>-(18366149+6161166)</f>
        <v>-24527315</v>
      </c>
      <c r="E19" s="40">
        <f>-(((4122692.95+1395456.86)/3)*12)</f>
        <v>-22072599.240000002</v>
      </c>
      <c r="F19" s="48">
        <f t="shared" si="0"/>
        <v>2028945.759999998</v>
      </c>
      <c r="G19" s="53" t="s">
        <v>26</v>
      </c>
      <c r="H19" s="44"/>
      <c r="I19" s="54"/>
    </row>
    <row r="20" spans="1:9" s="46" customFormat="1" ht="15.75">
      <c r="A20" s="47" t="s">
        <v>27</v>
      </c>
      <c r="B20" s="39">
        <f>-(285363.22+940331.19)</f>
        <v>-1225694.41</v>
      </c>
      <c r="C20" s="40">
        <v>-1544937</v>
      </c>
      <c r="D20" s="40">
        <f>-(307953+1294936)</f>
        <v>-1602889</v>
      </c>
      <c r="E20" s="40">
        <f>D20</f>
        <v>-1602889</v>
      </c>
      <c r="F20" s="48">
        <f t="shared" si="0"/>
        <v>-57952</v>
      </c>
      <c r="G20" s="55"/>
      <c r="H20" s="44"/>
      <c r="I20" s="54"/>
    </row>
    <row r="21" spans="1:9" s="46" customFormat="1" ht="15.75">
      <c r="A21" s="47" t="s">
        <v>28</v>
      </c>
      <c r="B21" s="39">
        <f>-4956023.57</f>
        <v>-4956023.57</v>
      </c>
      <c r="C21" s="40">
        <v>-4968163</v>
      </c>
      <c r="D21" s="40">
        <f>-4973865</f>
        <v>-4973865</v>
      </c>
      <c r="E21" s="40">
        <f>D21</f>
        <v>-4973865</v>
      </c>
      <c r="F21" s="48">
        <f t="shared" si="0"/>
        <v>-5702</v>
      </c>
      <c r="G21" s="55"/>
      <c r="H21" s="44"/>
      <c r="I21" s="54"/>
    </row>
    <row r="22" spans="1:9" s="46" customFormat="1" ht="15.75">
      <c r="A22" s="47" t="s">
        <v>29</v>
      </c>
      <c r="B22" s="39">
        <f>-(355339.2+64313.76)</f>
        <v>-419652.96</v>
      </c>
      <c r="C22" s="40">
        <v>-1645864</v>
      </c>
      <c r="D22" s="40">
        <f>-(352268+168926+663900)</f>
        <v>-1185094</v>
      </c>
      <c r="E22" s="40">
        <f>D22</f>
        <v>-1185094</v>
      </c>
      <c r="F22" s="48">
        <f t="shared" si="0"/>
        <v>460770</v>
      </c>
      <c r="G22" s="55"/>
      <c r="H22" s="44"/>
      <c r="I22" s="54"/>
    </row>
    <row r="23" spans="1:9" s="46" customFormat="1" ht="15.75">
      <c r="A23" s="47" t="s">
        <v>21</v>
      </c>
      <c r="B23" s="39"/>
      <c r="C23" s="40">
        <v>-975000</v>
      </c>
      <c r="D23" s="40">
        <f>-975000</f>
        <v>-975000</v>
      </c>
      <c r="E23" s="40">
        <f>D23</f>
        <v>-975000</v>
      </c>
      <c r="F23" s="48">
        <f t="shared" si="0"/>
        <v>0</v>
      </c>
      <c r="G23" s="56"/>
      <c r="H23" s="44"/>
      <c r="I23" s="54"/>
    </row>
    <row r="24" spans="1:9" s="46" customFormat="1" ht="15.75">
      <c r="A24" s="47" t="s">
        <v>30</v>
      </c>
      <c r="B24" s="39"/>
      <c r="C24" s="40"/>
      <c r="D24" s="40">
        <v>-24290</v>
      </c>
      <c r="E24" s="40">
        <v>-24290</v>
      </c>
      <c r="F24" s="48">
        <f t="shared" si="0"/>
        <v>-24290</v>
      </c>
      <c r="G24" s="56"/>
      <c r="H24" s="44"/>
      <c r="I24" s="54"/>
    </row>
    <row r="25" spans="1:9" s="46" customFormat="1" ht="15.75">
      <c r="A25" s="47" t="s">
        <v>31</v>
      </c>
      <c r="B25" s="39"/>
      <c r="C25" s="40"/>
      <c r="D25" s="40"/>
      <c r="E25" s="40">
        <v>-2449430</v>
      </c>
      <c r="F25" s="48">
        <f t="shared" si="0"/>
        <v>-2449430</v>
      </c>
      <c r="G25" s="56"/>
      <c r="H25" s="44"/>
      <c r="I25" s="54"/>
    </row>
    <row r="26" spans="1:9" s="46" customFormat="1" ht="15.75">
      <c r="A26" s="47"/>
      <c r="B26" s="39"/>
      <c r="C26" s="57"/>
      <c r="D26" s="40"/>
      <c r="E26" s="40">
        <f>+C26-D26</f>
        <v>0</v>
      </c>
      <c r="F26" s="48">
        <f t="shared" si="0"/>
        <v>0</v>
      </c>
      <c r="G26" s="50"/>
      <c r="H26" s="44"/>
      <c r="I26" s="44"/>
    </row>
    <row r="27" spans="1:9" s="37" customFormat="1" ht="15.75">
      <c r="A27" s="58" t="s">
        <v>32</v>
      </c>
      <c r="B27" s="59">
        <f>SUM(B19:B26)</f>
        <v>-27850143.13</v>
      </c>
      <c r="C27" s="59">
        <f>SUM(C19:C26)</f>
        <v>-33235509</v>
      </c>
      <c r="D27" s="59">
        <f>SUM(D19:D26)</f>
        <v>-33288453</v>
      </c>
      <c r="E27" s="59">
        <f>SUM(E19:E26)</f>
        <v>-33283167.240000002</v>
      </c>
      <c r="F27" s="60">
        <f>SUM(F19:F26)</f>
        <v>-47658.240000002086</v>
      </c>
      <c r="G27" s="61"/>
      <c r="H27" s="35"/>
      <c r="I27" s="35"/>
    </row>
    <row r="28" spans="1:9" s="46" customFormat="1" ht="15.75">
      <c r="A28" s="62" t="s">
        <v>33</v>
      </c>
      <c r="B28" s="63"/>
      <c r="C28" s="64">
        <v>70006</v>
      </c>
      <c r="D28" s="64">
        <v>70006</v>
      </c>
      <c r="E28" s="64">
        <v>70006</v>
      </c>
      <c r="F28" s="65"/>
      <c r="G28" s="66"/>
      <c r="H28" s="44"/>
      <c r="I28" s="45"/>
    </row>
    <row r="29" spans="1:9" s="46" customFormat="1" ht="15.75">
      <c r="A29" s="67" t="s">
        <v>34</v>
      </c>
      <c r="B29" s="68"/>
      <c r="C29" s="39"/>
      <c r="D29" s="39"/>
      <c r="E29" s="39"/>
      <c r="F29" s="69"/>
      <c r="G29" s="70"/>
      <c r="H29" s="44"/>
      <c r="I29" s="45"/>
    </row>
    <row r="30" spans="1:9" s="46" customFormat="1" ht="15.75">
      <c r="A30" s="47"/>
      <c r="B30" s="68"/>
      <c r="C30" s="39"/>
      <c r="D30" s="39"/>
      <c r="E30" s="39"/>
      <c r="F30" s="69"/>
      <c r="G30" s="70"/>
      <c r="H30" s="44"/>
      <c r="I30" s="45"/>
    </row>
    <row r="31" spans="1:9" s="46" customFormat="1" ht="15.75">
      <c r="A31" s="67"/>
      <c r="B31" s="68"/>
      <c r="C31" s="39"/>
      <c r="D31" s="39"/>
      <c r="E31" s="39"/>
      <c r="F31" s="69"/>
      <c r="G31" s="70"/>
      <c r="H31" s="44"/>
      <c r="I31" s="45"/>
    </row>
    <row r="32" spans="1:9" s="46" customFormat="1" ht="15.75">
      <c r="A32" s="38" t="s">
        <v>35</v>
      </c>
      <c r="B32" s="71"/>
      <c r="C32" s="39"/>
      <c r="D32" s="39"/>
      <c r="E32" s="39"/>
      <c r="F32" s="69"/>
      <c r="G32" s="70"/>
      <c r="H32" s="44"/>
      <c r="I32" s="45"/>
    </row>
    <row r="33" spans="1:102" s="76" customFormat="1" ht="15.75">
      <c r="A33" s="29" t="s">
        <v>36</v>
      </c>
      <c r="B33" s="72">
        <f>+B8+B17+B27+B32</f>
        <v>17721962.52</v>
      </c>
      <c r="C33" s="73">
        <f>+C8+C17+C27+C28</f>
        <v>11097485</v>
      </c>
      <c r="D33" s="73">
        <f>+D8+D17+D27+D28</f>
        <v>16110777.519999996</v>
      </c>
      <c r="E33" s="73">
        <f>+E8+E17+E27+E28</f>
        <v>18171864.04</v>
      </c>
      <c r="F33" s="65"/>
      <c r="G33" s="74"/>
      <c r="H33" s="44"/>
      <c r="I33" s="44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</row>
    <row r="34" spans="1:9" s="46" customFormat="1" ht="15.75">
      <c r="A34" s="67" t="s">
        <v>37</v>
      </c>
      <c r="B34" s="39">
        <v>0</v>
      </c>
      <c r="C34" s="40">
        <v>0</v>
      </c>
      <c r="D34" s="40">
        <v>0</v>
      </c>
      <c r="E34" s="77">
        <v>0</v>
      </c>
      <c r="F34" s="78"/>
      <c r="G34" s="55"/>
      <c r="H34" s="79"/>
      <c r="I34" s="45"/>
    </row>
    <row r="35" spans="1:9" s="46" customFormat="1" ht="15.75">
      <c r="A35" s="47" t="s">
        <v>38</v>
      </c>
      <c r="B35" s="39"/>
      <c r="C35" s="40">
        <f>-456272</f>
        <v>-456272</v>
      </c>
      <c r="D35" s="40">
        <f aca="true" t="shared" si="1" ref="D35:E38">C35</f>
        <v>-456272</v>
      </c>
      <c r="E35" s="77">
        <f t="shared" si="1"/>
        <v>-456272</v>
      </c>
      <c r="F35" s="80"/>
      <c r="G35" s="55"/>
      <c r="H35" s="79"/>
      <c r="I35" s="45"/>
    </row>
    <row r="36" spans="1:9" s="46" customFormat="1" ht="15.75">
      <c r="A36" s="47" t="s">
        <v>39</v>
      </c>
      <c r="B36" s="39"/>
      <c r="C36" s="40">
        <f>-1273517</f>
        <v>-1273517</v>
      </c>
      <c r="D36" s="40">
        <f t="shared" si="1"/>
        <v>-1273517</v>
      </c>
      <c r="E36" s="77">
        <f t="shared" si="1"/>
        <v>-1273517</v>
      </c>
      <c r="F36" s="80"/>
      <c r="G36" s="55"/>
      <c r="H36" s="79"/>
      <c r="I36" s="45"/>
    </row>
    <row r="37" spans="1:9" s="46" customFormat="1" ht="15.75">
      <c r="A37" s="47" t="s">
        <v>40</v>
      </c>
      <c r="B37" s="39"/>
      <c r="C37" s="40">
        <f>-1099744</f>
        <v>-1099744</v>
      </c>
      <c r="D37" s="40">
        <f t="shared" si="1"/>
        <v>-1099744</v>
      </c>
      <c r="E37" s="77">
        <f t="shared" si="1"/>
        <v>-1099744</v>
      </c>
      <c r="F37" s="80"/>
      <c r="G37" s="55"/>
      <c r="H37" s="79"/>
      <c r="I37" s="45"/>
    </row>
    <row r="38" spans="1:9" s="46" customFormat="1" ht="15.75">
      <c r="A38" s="47" t="s">
        <v>41</v>
      </c>
      <c r="B38" s="39"/>
      <c r="C38" s="40">
        <f>-1000000</f>
        <v>-1000000</v>
      </c>
      <c r="D38" s="40">
        <f t="shared" si="1"/>
        <v>-1000000</v>
      </c>
      <c r="E38" s="77">
        <f t="shared" si="1"/>
        <v>-1000000</v>
      </c>
      <c r="F38" s="80"/>
      <c r="G38" s="55"/>
      <c r="H38" s="79"/>
      <c r="I38" s="45"/>
    </row>
    <row r="39" spans="1:9" s="46" customFormat="1" ht="15.75">
      <c r="A39" s="47" t="s">
        <v>42</v>
      </c>
      <c r="B39" s="39">
        <f>-24290</f>
        <v>-24290</v>
      </c>
      <c r="C39" s="40"/>
      <c r="D39" s="40"/>
      <c r="E39" s="77">
        <f>+C39-D39</f>
        <v>0</v>
      </c>
      <c r="F39" s="80"/>
      <c r="G39" s="55"/>
      <c r="H39" s="79"/>
      <c r="I39" s="45"/>
    </row>
    <row r="40" spans="1:9" s="46" customFormat="1" ht="15.75">
      <c r="A40" s="47" t="s">
        <v>43</v>
      </c>
      <c r="B40" s="39">
        <f>-2522508</f>
        <v>-2522508</v>
      </c>
      <c r="C40" s="40"/>
      <c r="D40" s="40"/>
      <c r="E40" s="77">
        <f>+C40-D40</f>
        <v>0</v>
      </c>
      <c r="F40" s="80"/>
      <c r="G40" s="55"/>
      <c r="H40" s="79"/>
      <c r="I40" s="45"/>
    </row>
    <row r="41" spans="1:9" s="46" customFormat="1" ht="15.75">
      <c r="A41" s="47" t="s">
        <v>44</v>
      </c>
      <c r="B41" s="39">
        <f>-965241</f>
        <v>-965241</v>
      </c>
      <c r="C41" s="40"/>
      <c r="D41" s="40"/>
      <c r="E41" s="77">
        <f>+C41-D41</f>
        <v>0</v>
      </c>
      <c r="F41" s="80"/>
      <c r="G41" s="55"/>
      <c r="H41" s="79"/>
      <c r="I41" s="45"/>
    </row>
    <row r="42" spans="1:9" s="46" customFormat="1" ht="15.75">
      <c r="A42" s="81"/>
      <c r="B42" s="39"/>
      <c r="C42" s="40"/>
      <c r="D42" s="40"/>
      <c r="E42" s="77">
        <f>+C42-D42</f>
        <v>0</v>
      </c>
      <c r="F42" s="80"/>
      <c r="G42" s="55"/>
      <c r="H42" s="79"/>
      <c r="I42" s="45"/>
    </row>
    <row r="43" spans="1:9" s="46" customFormat="1" ht="15.75">
      <c r="A43" s="81"/>
      <c r="B43" s="39"/>
      <c r="C43" s="40"/>
      <c r="D43" s="40"/>
      <c r="E43" s="77">
        <f>+C43-D43</f>
        <v>0</v>
      </c>
      <c r="F43" s="80"/>
      <c r="G43" s="55"/>
      <c r="H43" s="79"/>
      <c r="I43" s="45"/>
    </row>
    <row r="44" spans="1:9" s="37" customFormat="1" ht="15.75">
      <c r="A44" s="67" t="s">
        <v>45</v>
      </c>
      <c r="B44" s="82">
        <f>SUM(B34:B43)</f>
        <v>-3512039</v>
      </c>
      <c r="C44" s="83">
        <f>SUM(C34:C43)</f>
        <v>-3829533</v>
      </c>
      <c r="D44" s="83">
        <f>SUM(D34:D43)</f>
        <v>-3829533</v>
      </c>
      <c r="E44" s="84">
        <f>SUM(E34:E43)</f>
        <v>-3829533</v>
      </c>
      <c r="F44" s="85"/>
      <c r="G44" s="86"/>
      <c r="H44" s="87"/>
      <c r="I44" s="36"/>
    </row>
    <row r="45" spans="1:9" s="37" customFormat="1" ht="15.75">
      <c r="A45" s="29" t="s">
        <v>46</v>
      </c>
      <c r="B45" s="30">
        <f>+B33+B44</f>
        <v>14209923.52</v>
      </c>
      <c r="C45" s="31">
        <f>+C33+C44</f>
        <v>7267952</v>
      </c>
      <c r="D45" s="31">
        <f>+D33+D44</f>
        <v>12281244.519999996</v>
      </c>
      <c r="E45" s="31">
        <f>+E33+E44</f>
        <v>14342331.04</v>
      </c>
      <c r="F45" s="33"/>
      <c r="G45" s="88"/>
      <c r="H45" s="35"/>
      <c r="I45" s="36"/>
    </row>
    <row r="46" spans="1:9" s="46" customFormat="1" ht="16.5" thickBot="1">
      <c r="A46" s="89" t="s">
        <v>47</v>
      </c>
      <c r="B46" s="90">
        <f>-B23*0.026</f>
        <v>0</v>
      </c>
      <c r="C46" s="64"/>
      <c r="D46" s="64"/>
      <c r="E46" s="64"/>
      <c r="F46" s="91"/>
      <c r="G46" s="92"/>
      <c r="H46" s="93"/>
      <c r="I46" s="45"/>
    </row>
    <row r="47" spans="1:8" s="97" customFormat="1" ht="13.5" customHeight="1">
      <c r="A47" s="94" t="s">
        <v>48</v>
      </c>
      <c r="B47" s="95"/>
      <c r="C47" s="96"/>
      <c r="D47" s="95"/>
      <c r="E47" s="95"/>
      <c r="G47" s="95"/>
      <c r="H47" s="95"/>
    </row>
    <row r="48" spans="2:8" s="97" customFormat="1" ht="10.5" customHeight="1">
      <c r="B48" s="98"/>
      <c r="C48" s="99"/>
      <c r="D48" s="98"/>
      <c r="E48" s="95"/>
      <c r="F48" s="95"/>
      <c r="G48" s="98"/>
      <c r="H48" s="98"/>
    </row>
    <row r="49" spans="1:8" s="97" customFormat="1" ht="14.25" customHeight="1">
      <c r="A49" s="100"/>
      <c r="B49" s="98"/>
      <c r="C49" s="101"/>
      <c r="D49" s="98"/>
      <c r="E49" s="95"/>
      <c r="F49" s="95"/>
      <c r="G49" s="98"/>
      <c r="H49" s="98"/>
    </row>
    <row r="50" spans="1:8" s="97" customFormat="1" ht="11.25" customHeight="1">
      <c r="A50" s="102"/>
      <c r="B50" s="95"/>
      <c r="C50" s="103"/>
      <c r="D50" s="95"/>
      <c r="E50" s="95"/>
      <c r="F50" s="95"/>
      <c r="G50" s="104"/>
      <c r="H50" s="98"/>
    </row>
    <row r="51" spans="1:8" s="46" customFormat="1" ht="15" customHeight="1">
      <c r="A51" s="97"/>
      <c r="B51" s="75"/>
      <c r="C51" s="105"/>
      <c r="D51" s="75"/>
      <c r="E51" s="106"/>
      <c r="F51" s="106"/>
      <c r="G51" s="95"/>
      <c r="H51" s="106"/>
    </row>
    <row r="52" spans="1:8" s="46" customFormat="1" ht="15.75">
      <c r="A52" s="107"/>
      <c r="B52" s="108"/>
      <c r="C52" s="109"/>
      <c r="D52" s="108"/>
      <c r="E52" s="108"/>
      <c r="F52" s="108"/>
      <c r="G52" s="98"/>
      <c r="H52" s="75"/>
    </row>
    <row r="53" spans="1:8" s="46" customFormat="1" ht="15.75">
      <c r="A53" s="110"/>
      <c r="B53" s="108"/>
      <c r="C53" s="109"/>
      <c r="D53" s="108"/>
      <c r="E53" s="108"/>
      <c r="F53" s="108"/>
      <c r="G53" s="98"/>
      <c r="H53" s="75"/>
    </row>
    <row r="54" spans="1:8" s="46" customFormat="1" ht="15.75">
      <c r="A54" s="110"/>
      <c r="B54" s="108"/>
      <c r="C54" s="109"/>
      <c r="D54" s="108"/>
      <c r="E54" s="108"/>
      <c r="F54" s="108"/>
      <c r="G54" s="98"/>
      <c r="H54" s="75"/>
    </row>
    <row r="55" spans="1:8" s="46" customFormat="1" ht="15.75">
      <c r="A55" s="110"/>
      <c r="B55" s="108"/>
      <c r="C55" s="109"/>
      <c r="D55" s="108"/>
      <c r="E55" s="108"/>
      <c r="F55" s="108"/>
      <c r="G55" s="98"/>
      <c r="H55" s="75"/>
    </row>
    <row r="56" spans="1:8" s="46" customFormat="1" ht="15.75">
      <c r="A56" s="110"/>
      <c r="B56" s="108"/>
      <c r="C56" s="109"/>
      <c r="D56" s="108"/>
      <c r="E56" s="108"/>
      <c r="F56" s="108"/>
      <c r="G56" s="98"/>
      <c r="H56" s="75"/>
    </row>
    <row r="57" spans="1:8" s="46" customFormat="1" ht="15.75">
      <c r="A57" s="110"/>
      <c r="B57" s="108"/>
      <c r="C57" s="109"/>
      <c r="D57" s="108"/>
      <c r="E57" s="108"/>
      <c r="F57" s="108"/>
      <c r="G57" s="98"/>
      <c r="H57" s="75"/>
    </row>
    <row r="58" spans="2:8" ht="15">
      <c r="B58" s="112"/>
      <c r="C58" s="113"/>
      <c r="D58" s="112"/>
      <c r="E58" s="112"/>
      <c r="F58" s="112"/>
      <c r="G58" s="114"/>
      <c r="H58" s="115"/>
    </row>
    <row r="59" spans="2:8" ht="15">
      <c r="B59" s="112"/>
      <c r="C59" s="113"/>
      <c r="D59" s="112"/>
      <c r="E59" s="112"/>
      <c r="F59" s="112"/>
      <c r="G59" s="114"/>
      <c r="H59" s="115"/>
    </row>
    <row r="60" spans="2:8" ht="15">
      <c r="B60" s="112"/>
      <c r="C60" s="113"/>
      <c r="D60" s="112"/>
      <c r="E60" s="112"/>
      <c r="F60" s="112"/>
      <c r="G60" s="114"/>
      <c r="H60" s="115"/>
    </row>
    <row r="61" spans="2:8" ht="15">
      <c r="B61" s="112"/>
      <c r="C61" s="113"/>
      <c r="D61" s="112"/>
      <c r="E61" s="112"/>
      <c r="F61" s="112"/>
      <c r="G61" s="114"/>
      <c r="H61" s="115"/>
    </row>
    <row r="62" ht="12.75">
      <c r="G62" s="114"/>
    </row>
    <row r="63" ht="12.75">
      <c r="G63" s="114"/>
    </row>
    <row r="64" ht="12.75">
      <c r="G64" s="114"/>
    </row>
    <row r="65" ht="12.75">
      <c r="G65" s="114"/>
    </row>
    <row r="66" ht="12.75">
      <c r="G66" s="114"/>
    </row>
    <row r="67" ht="12.75">
      <c r="G67" s="114"/>
    </row>
    <row r="68" ht="12.75">
      <c r="G68" s="114"/>
    </row>
    <row r="69" ht="12.75">
      <c r="G69" s="114"/>
    </row>
    <row r="70" ht="12.75">
      <c r="G70" s="114"/>
    </row>
    <row r="71" ht="12.75">
      <c r="G71" s="114"/>
    </row>
    <row r="72" ht="12.75">
      <c r="G72" s="114"/>
    </row>
    <row r="73" ht="12.75">
      <c r="G73" s="114"/>
    </row>
    <row r="74" ht="12.75">
      <c r="G74" s="114"/>
    </row>
    <row r="75" ht="12.75">
      <c r="G75" s="114"/>
    </row>
    <row r="76" ht="12.75">
      <c r="G76" s="114"/>
    </row>
    <row r="77" ht="12.75">
      <c r="G77" s="114"/>
    </row>
    <row r="78" ht="12.75">
      <c r="G78" s="114"/>
    </row>
    <row r="79" ht="12.75">
      <c r="G79" s="114"/>
    </row>
    <row r="80" ht="12.75">
      <c r="G80" s="114"/>
    </row>
    <row r="81" ht="12.75">
      <c r="G81" s="114"/>
    </row>
    <row r="82" ht="12.75">
      <c r="G82" s="114"/>
    </row>
    <row r="83" ht="12.75">
      <c r="G83" s="114"/>
    </row>
    <row r="84" ht="12.75">
      <c r="G84" s="114"/>
    </row>
    <row r="85" ht="12.75">
      <c r="G85" s="114"/>
    </row>
    <row r="86" ht="12.75">
      <c r="G86" s="114"/>
    </row>
    <row r="87" ht="12.75">
      <c r="G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ht="12.75">
      <c r="G99" s="114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7" ht="12.75">
      <c r="G107" s="114"/>
    </row>
    <row r="108" ht="12.75">
      <c r="G108" s="114"/>
    </row>
    <row r="109" ht="12.75">
      <c r="G109" s="114"/>
    </row>
    <row r="110" ht="12.75">
      <c r="G110" s="114"/>
    </row>
    <row r="111" ht="12.75">
      <c r="G111" s="114"/>
    </row>
    <row r="112" ht="12.75">
      <c r="G112" s="114"/>
    </row>
    <row r="113" ht="12.75">
      <c r="G113" s="114"/>
    </row>
    <row r="114" ht="12.75">
      <c r="G114" s="114"/>
    </row>
    <row r="115" ht="12.75">
      <c r="G115" s="114"/>
    </row>
    <row r="116" ht="12.75">
      <c r="G116" s="114"/>
    </row>
    <row r="117" ht="12.75">
      <c r="G117" s="114"/>
    </row>
    <row r="118" ht="12.75">
      <c r="G118" s="114"/>
    </row>
    <row r="119" ht="12.75">
      <c r="G119" s="114"/>
    </row>
    <row r="120" ht="12.75">
      <c r="G120" s="114"/>
    </row>
    <row r="121" ht="12.75">
      <c r="G121" s="114"/>
    </row>
    <row r="122" ht="12.75">
      <c r="G122" s="114"/>
    </row>
    <row r="123" ht="12.75">
      <c r="G123" s="114"/>
    </row>
    <row r="124" ht="12.75">
      <c r="G124" s="114"/>
    </row>
    <row r="125" ht="12.75">
      <c r="G125" s="114"/>
    </row>
    <row r="126" ht="12.75">
      <c r="G126" s="114"/>
    </row>
    <row r="127" ht="12.75">
      <c r="G127" s="114"/>
    </row>
    <row r="128" ht="12.75">
      <c r="G128" s="114"/>
    </row>
    <row r="129" ht="12.75">
      <c r="G129" s="114"/>
    </row>
    <row r="130" ht="12.75">
      <c r="G130" s="114"/>
    </row>
    <row r="131" ht="12.75">
      <c r="G131" s="114"/>
    </row>
    <row r="132" ht="12.75">
      <c r="G132" s="114"/>
    </row>
    <row r="133" ht="12.75">
      <c r="G133" s="114"/>
    </row>
    <row r="134" ht="12.75">
      <c r="G134" s="114"/>
    </row>
    <row r="135" ht="12.75">
      <c r="G135" s="114"/>
    </row>
    <row r="136" ht="12.75">
      <c r="G136" s="114"/>
    </row>
    <row r="137" ht="12.75">
      <c r="G137" s="114"/>
    </row>
    <row r="138" ht="12.75">
      <c r="G138" s="114"/>
    </row>
    <row r="139" ht="12.75">
      <c r="G139" s="114"/>
    </row>
    <row r="140" ht="12.75">
      <c r="G140" s="114"/>
    </row>
    <row r="141" ht="12.75">
      <c r="G141" s="114"/>
    </row>
    <row r="142" ht="12.75">
      <c r="G142" s="114"/>
    </row>
    <row r="143" ht="12.75">
      <c r="G143" s="114"/>
    </row>
    <row r="144" ht="12.75">
      <c r="G144" s="114"/>
    </row>
    <row r="145" ht="12.75">
      <c r="G145" s="114"/>
    </row>
    <row r="146" ht="12.75">
      <c r="G146" s="114"/>
    </row>
    <row r="147" ht="12.75">
      <c r="G147" s="114"/>
    </row>
    <row r="148" ht="12.75">
      <c r="G148" s="114"/>
    </row>
    <row r="149" ht="12.75">
      <c r="G149" s="114"/>
    </row>
    <row r="150" ht="12.75">
      <c r="G150" s="114"/>
    </row>
  </sheetData>
  <mergeCells count="1">
    <mergeCell ref="A2:G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Cook, Gennevie</cp:lastModifiedBy>
  <cp:lastPrinted>2007-06-26T17:31:37Z</cp:lastPrinted>
  <dcterms:created xsi:type="dcterms:W3CDTF">2007-06-15T23:05:43Z</dcterms:created>
  <dcterms:modified xsi:type="dcterms:W3CDTF">2007-06-26T17:35:00Z</dcterms:modified>
  <cp:category/>
  <cp:version/>
  <cp:contentType/>
  <cp:contentStatus/>
</cp:coreProperties>
</file>