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56" yWindow="290" windowWidth="13020" windowHeight="9440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<sst xmlns="http://schemas.openxmlformats.org/spreadsheetml/2006/main" count="702" uniqueCount="191">
  <si>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</si>
  <si>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</si>
  <si>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</si>
  <si>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</si>
  <si>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</si>
  <si>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</si>
  <si>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</si>
  <si>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</si>
  <si>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</si>
  <si>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</si>
  <si>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</si>
  <si>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</si>
  <si>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</si>
  <si>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</si>
  <si>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</si>
  <si>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</si>
  <si>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</si>
  <si>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</si>
  <si>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</si>
  <si>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</si>
  <si>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</si>
  <si>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</si>
  <si>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</si>
  <si>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</si>
  <si>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</si>
  <si>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</si>
  <si>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</si>
  <si>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</si>
  <si>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</si>
  <si>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</si>
  <si>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</si>
  <si>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</si>
  <si>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</si>
  <si>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</si>
  <si>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</si>
  <si>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</si>
  <si>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</si>
  <si>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</si>
  <si>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</si>
  <si>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</si>
  <si>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</si>
  <si>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</si>
  <si>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</si>
  <si>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</si>
  <si>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</si>
  <si>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</si>
  <si>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</si>
  <si>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</si>
  <si>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</si>
  <si>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</si>
  <si>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</si>
  <si>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</si>
  <si>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</si>
  <si>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</si>
  <si>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</si>
  <si>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</si>
  <si>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</si>
  <si>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</si>
  <si>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</si>
  <si>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</si>
  <si>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</si>
  <si>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</si>
  <si>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</si>
  <si>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</si>
  <si>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</si>
  <si>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</si>
  <si>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</si>
  <si>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</si>
  <si>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</si>
  <si>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</si>
  <si>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</si>
  <si>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</si>
  <si>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</si>
  <si>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</si>
  <si>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</si>
  <si>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</si>
  <si>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</si>
  <si>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</si>
  <si>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</si>
  <si>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</si>
  <si>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</si>
  <si>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</si>
  <si>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</si>
  <si>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</si>
  <si>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</si>
  <si>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</si>
  <si>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</si>
  <si>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</si>
  <si>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</si>
  <si>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</si>
  <si>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</si>
  <si>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</si>
  <si>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</si>
  <si>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</si>
  <si>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</si>
  <si>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</si>
  <si>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</si>
  <si>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</si>
  <si>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</si>
  <si>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</si>
  <si>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</si>
  <si>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</si>
  <si>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</si>
  <si>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</si>
  <si>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</si>
  <si>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</si>
  <si>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</si>
  <si>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</si>
  <si>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</si>
  <si>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</si>
  <si>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</si>
  <si>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</si>
  <si>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</si>
  <si>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</si>
  <si>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</si>
  <si>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</si>
  <si>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</si>
  <si>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</si>
  <si>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</si>
  <si>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</si>
  <si>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</si>
  <si>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</si>
  <si>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</si>
  <si>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</si>
  <si>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</si>
  <si>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</si>
  <si>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</si>
  <si>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</si>
  <si>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</si>
  <si>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</si>
  <si>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</si>
  <si>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</si>
  <si>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</si>
  <si>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</si>
  <si>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</si>
  <si>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</si>
  <si>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</si>
  <si>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</si>
  <si>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</si>
  <si>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</si>
  <si>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</si>
  <si>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</si>
  <si>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</si>
  <si>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</si>
  <si>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</si>
  <si>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</si>
  <si>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</si>
  <si>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</si>
  <si>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</si>
  <si>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</si>
  <si>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</si>
  <si>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</si>
  <si>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</si>
  <si>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</si>
  <si>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</si>
  <si>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</si>
  <si>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</si>
  <si>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Auburn Public Health Clinic to the City of Auburn</t>
  </si>
  <si>
    <t>Public Health Department</t>
  </si>
  <si>
    <t>Sale</t>
  </si>
  <si>
    <t>Sale of Auburn Public Health Clinic to the City of Auburn, APN #048300-0090</t>
  </si>
  <si>
    <t>Stand Alone</t>
  </si>
  <si>
    <t>Carolyn Mock/Kate Donley</t>
  </si>
  <si>
    <t>3/7/16</t>
  </si>
  <si>
    <t>A80000</t>
  </si>
  <si>
    <t>0900</t>
  </si>
  <si>
    <t>1800</t>
  </si>
  <si>
    <t>DES/FMD/Real Estate Services</t>
  </si>
  <si>
    <t>A44000</t>
  </si>
  <si>
    <t>0440</t>
  </si>
  <si>
    <t>0010</t>
  </si>
  <si>
    <t>1114654</t>
  </si>
  <si>
    <t>1046360</t>
  </si>
  <si>
    <t xml:space="preserve">An NPV analysis was not performed because this transaction is a sale with no anticipated long term financial imacts, change in policy or viable cost/benefit alternatives.                   </t>
  </si>
  <si>
    <t>39512 Sale of Land</t>
  </si>
  <si>
    <t>Appraisal Contracts, Title Report, Printing</t>
  </si>
  <si>
    <t>34187 Costs Real Property Sales</t>
  </si>
  <si>
    <t>Due Diligence, Appraisal Review, Marketing, Legislation</t>
  </si>
  <si>
    <t>Arts &amp; Cultural Development</t>
  </si>
  <si>
    <t>10% for Arts per KCC 4.56.130</t>
  </si>
  <si>
    <t>The revenue will be received when sale closes.</t>
  </si>
  <si>
    <t>1170</t>
  </si>
  <si>
    <t>A30100</t>
  </si>
  <si>
    <t>1047323</t>
  </si>
  <si>
    <t>Public Health; DES/FMD/Real Estate Svcs; Arts &amp; Cultural Development</t>
  </si>
  <si>
    <t xml:space="preserve">-  This is a General Fund property deeded to KC by the Federal Government in 1963 with the stipulation that it be used for health purposes for 20 years.  Proceeds will go to Health.  </t>
  </si>
  <si>
    <t xml:space="preserve">- Per KCC 4.56.130, on transactions with gross sale proceeds of $250,000 or greater that are to accrue to the current expense fund, 10% of gross sale proceeds are to be deposited in the Arts &amp; Cultural Development Fund.  </t>
  </si>
  <si>
    <t>94</t>
  </si>
  <si>
    <t>Outside Broker's Commission 3%</t>
  </si>
  <si>
    <t>- Estimated annual savings to KC total $9,170 (Electricity $6,353, Gas $2,518, Security Monitoring $264, KC Assessments $13)</t>
  </si>
  <si>
    <t>T.J. Stutman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</si>
</sst>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32" fillId="3" borderId="27" xfId="0" applyNumberFormat="1" applyFont="1" applyFill="1" applyBorder="1" applyProtection="1">
      <protection locked="0"/>
    </xf>
    <xf numFmtId="14" fontId="2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59">
      <selection activeCell="H83" sqref="H8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5" t="s">
        <v>60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160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9" t="s">
        <v>76</v>
      </c>
      <c r="E11" s="359"/>
      <c r="F11" s="360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3" t="s">
        <v>75</v>
      </c>
      <c r="E12" s="353"/>
      <c r="F12" s="354"/>
      <c r="G12" s="138" t="s">
        <v>184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3" t="s">
        <v>74</v>
      </c>
      <c r="E13" s="353"/>
      <c r="F13" s="354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9" t="s">
        <v>73</v>
      </c>
      <c r="E14" s="353"/>
      <c r="F14" s="354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3" t="s">
        <v>72</v>
      </c>
      <c r="E15" s="353"/>
      <c r="F15" s="354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3" t="s">
        <v>103</v>
      </c>
      <c r="E16" s="353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3" t="s">
        <v>69</v>
      </c>
      <c r="E17" s="353"/>
      <c r="F17" s="354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9" t="s">
        <v>70</v>
      </c>
      <c r="E18" s="359"/>
      <c r="F18" s="360"/>
      <c r="G18" s="142">
        <v>350000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9" t="s">
        <v>139</v>
      </c>
      <c r="E19" s="359"/>
      <c r="F19" s="36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164</v>
      </c>
      <c r="K21" s="335" t="s">
        <v>165</v>
      </c>
      <c r="L21" s="335" t="s">
        <v>166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 t="s">
        <v>168</v>
      </c>
      <c r="K22" s="335" t="s">
        <v>169</v>
      </c>
      <c r="L22" s="335" t="s">
        <v>170</v>
      </c>
      <c r="O22" s="211"/>
    </row>
    <row r="23" spans="2:15" ht="15" thickBot="1">
      <c r="B23" s="210"/>
      <c r="C23" s="243"/>
      <c r="D23" s="245"/>
      <c r="E23" s="245"/>
      <c r="F23" s="245"/>
      <c r="G23" s="143" t="s">
        <v>178</v>
      </c>
      <c r="H23" s="144"/>
      <c r="I23" s="145"/>
      <c r="J23" s="146" t="s">
        <v>182</v>
      </c>
      <c r="K23" s="335" t="s">
        <v>187</v>
      </c>
      <c r="L23" s="335" t="s">
        <v>181</v>
      </c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171</v>
      </c>
      <c r="H29" s="186" t="s">
        <v>172</v>
      </c>
      <c r="I29" s="186" t="s">
        <v>183</v>
      </c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8" t="s">
        <v>125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3" t="s">
        <v>77</v>
      </c>
      <c r="E40" s="373"/>
      <c r="F40" s="374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3" t="s">
        <v>78</v>
      </c>
      <c r="E41" s="373"/>
      <c r="F41" s="374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6" t="s">
        <v>173</v>
      </c>
      <c r="E43" s="367"/>
      <c r="F43" s="367"/>
      <c r="G43" s="367"/>
      <c r="H43" s="367"/>
      <c r="I43" s="368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9" t="s">
        <v>20</v>
      </c>
      <c r="F57" s="37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 t="s">
        <v>158</v>
      </c>
      <c r="D58" s="158" t="s">
        <v>171</v>
      </c>
      <c r="E58" s="355" t="s">
        <v>174</v>
      </c>
      <c r="F58" s="356"/>
      <c r="G58" s="151"/>
      <c r="H58" s="151">
        <f>+G18-H59-H87-H88</f>
        <v>242973.15000000002</v>
      </c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 t="s">
        <v>167</v>
      </c>
      <c r="D59" s="158" t="s">
        <v>172</v>
      </c>
      <c r="E59" s="149" t="s">
        <v>176</v>
      </c>
      <c r="F59" s="150"/>
      <c r="G59" s="151"/>
      <c r="H59" s="151">
        <f>+H82+H85</f>
        <v>61526.85</v>
      </c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 t="s">
        <v>178</v>
      </c>
      <c r="D60" s="158" t="s">
        <v>183</v>
      </c>
      <c r="E60" s="149" t="s">
        <v>174</v>
      </c>
      <c r="F60" s="150"/>
      <c r="G60" s="151"/>
      <c r="H60" s="151">
        <f>+H87</f>
        <v>35000</v>
      </c>
      <c r="I60" s="152"/>
      <c r="J60" s="308"/>
      <c r="K60" s="309"/>
      <c r="L60" s="309"/>
      <c r="M60" s="19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3" t="s">
        <v>85</v>
      </c>
      <c r="F71" s="373"/>
      <c r="G71" s="373"/>
      <c r="H71" s="373"/>
      <c r="I71" s="373"/>
      <c r="J71" s="373"/>
      <c r="K71" s="373"/>
      <c r="L71" s="373"/>
      <c r="M71" s="373"/>
      <c r="N71" s="180"/>
      <c r="O71" s="211"/>
    </row>
    <row r="72" spans="2:15" ht="13.5" customHeight="1">
      <c r="B72" s="210"/>
      <c r="C72" s="268" t="s">
        <v>25</v>
      </c>
      <c r="D72" s="269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1"/>
    </row>
    <row r="73" spans="2:15" ht="14.5">
      <c r="B73" s="210"/>
      <c r="C73" s="268" t="s">
        <v>53</v>
      </c>
      <c r="D73" s="269"/>
      <c r="E73" s="357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5">
      <c r="B74" s="210"/>
      <c r="C74" s="364" t="s">
        <v>55</v>
      </c>
      <c r="D74" s="364"/>
      <c r="E74" s="357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71" t="s">
        <v>56</v>
      </c>
      <c r="D75" s="371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1"/>
    </row>
    <row r="76" spans="2:15" ht="14.5">
      <c r="B76" s="210"/>
      <c r="C76" s="364" t="s">
        <v>57</v>
      </c>
      <c r="D76" s="364"/>
      <c r="E76" s="357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72" t="s">
        <v>26</v>
      </c>
      <c r="D77" s="372"/>
      <c r="E77" s="357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171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40" t="s">
        <v>40</v>
      </c>
      <c r="D81" s="340"/>
      <c r="E81" s="339" t="s">
        <v>22</v>
      </c>
      <c r="F81" s="33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336" t="s">
        <v>177</v>
      </c>
      <c r="F82" s="154"/>
      <c r="G82" s="155"/>
      <c r="H82" s="151">
        <v>53472</v>
      </c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3" t="s">
        <v>55</v>
      </c>
      <c r="D85" s="344"/>
      <c r="E85" s="153" t="s">
        <v>175</v>
      </c>
      <c r="F85" s="154"/>
      <c r="G85" s="155"/>
      <c r="H85" s="151">
        <v>8054.85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1" t="s">
        <v>56</v>
      </c>
      <c r="D86" s="34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3" t="s">
        <v>57</v>
      </c>
      <c r="D87" s="344"/>
      <c r="E87" s="153" t="s">
        <v>179</v>
      </c>
      <c r="F87" s="154"/>
      <c r="G87" s="155"/>
      <c r="H87" s="151">
        <v>35000</v>
      </c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5" t="s">
        <v>26</v>
      </c>
      <c r="D88" s="346"/>
      <c r="E88" s="153" t="s">
        <v>188</v>
      </c>
      <c r="F88" s="154"/>
      <c r="G88" s="155"/>
      <c r="H88" s="151">
        <v>10500</v>
      </c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40" t="s">
        <v>40</v>
      </c>
      <c r="D92" s="340"/>
      <c r="E92" s="339" t="s">
        <v>22</v>
      </c>
      <c r="F92" s="33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3" t="s">
        <v>55</v>
      </c>
      <c r="D96" s="34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41" t="s">
        <v>56</v>
      </c>
      <c r="D97" s="34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3" t="s">
        <v>57</v>
      </c>
      <c r="D98" s="34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5" t="s">
        <v>26</v>
      </c>
      <c r="D99" s="34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40" t="s">
        <v>40</v>
      </c>
      <c r="D103" s="340"/>
      <c r="E103" s="339" t="s">
        <v>22</v>
      </c>
      <c r="F103" s="33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43" t="s">
        <v>55</v>
      </c>
      <c r="D107" s="34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41" t="s">
        <v>56</v>
      </c>
      <c r="D108" s="34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43" t="s">
        <v>57</v>
      </c>
      <c r="D109" s="34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45" t="s">
        <v>26</v>
      </c>
      <c r="D110" s="34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40" t="s">
        <v>40</v>
      </c>
      <c r="D114" s="340"/>
      <c r="E114" s="339" t="s">
        <v>22</v>
      </c>
      <c r="F114" s="33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49" t="s">
        <v>55</v>
      </c>
      <c r="D118" s="35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49" t="s">
        <v>57</v>
      </c>
      <c r="D120" s="35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51" t="s">
        <v>26</v>
      </c>
      <c r="D121" s="35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40" t="s">
        <v>40</v>
      </c>
      <c r="D125" s="340"/>
      <c r="E125" s="339" t="s">
        <v>22</v>
      </c>
      <c r="F125" s="33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49" t="s">
        <v>55</v>
      </c>
      <c r="D129" s="35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49" t="s">
        <v>57</v>
      </c>
      <c r="D131" s="35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51" t="s">
        <v>26</v>
      </c>
      <c r="D132" s="35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40" t="s">
        <v>40</v>
      </c>
      <c r="D136" s="340"/>
      <c r="E136" s="339" t="s">
        <v>22</v>
      </c>
      <c r="F136" s="33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49" t="s">
        <v>55</v>
      </c>
      <c r="D140" s="35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49" t="s">
        <v>57</v>
      </c>
      <c r="D142" s="35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51" t="s">
        <v>26</v>
      </c>
      <c r="D143" s="35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2.7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/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/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70" t="s">
        <v>18</v>
      </c>
      <c r="D155" s="370" t="s">
        <v>39</v>
      </c>
      <c r="E155" s="380" t="s">
        <v>23</v>
      </c>
      <c r="F155" s="38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9"/>
      <c r="D156" s="339"/>
      <c r="E156" s="381"/>
      <c r="F156" s="38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3" t="s">
        <v>180</v>
      </c>
      <c r="G171" s="384"/>
      <c r="H171" s="384"/>
      <c r="I171" s="384"/>
      <c r="J171" s="384"/>
      <c r="K171" s="384"/>
      <c r="L171" s="384"/>
      <c r="M171" s="384"/>
      <c r="N171" s="38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155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86" t="s">
        <v>185</v>
      </c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8"/>
      <c r="O174" s="224"/>
    </row>
    <row r="175" spans="2:15" ht="34.5" customHeight="1" thickBot="1">
      <c r="B175" s="210"/>
      <c r="C175" s="389" t="s">
        <v>186</v>
      </c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1"/>
      <c r="O175" s="224"/>
    </row>
    <row r="176" spans="2:15" ht="34.5" customHeight="1" thickBot="1">
      <c r="B176" s="210"/>
      <c r="C176" s="389" t="s">
        <v>189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89" t="s">
        <v>123</v>
      </c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8" t="s">
        <v>156</v>
      </c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1114654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 t="str">
        <f>I29</f>
        <v>1047323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C48:M48"/>
    <mergeCell ref="C68:M68"/>
    <mergeCell ref="C74:D74"/>
    <mergeCell ref="D39:F39"/>
    <mergeCell ref="D43:I43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6">
      <selection activeCell="V26" sqref="V2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20" t="s">
        <v>49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2" t="s">
        <v>31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1"/>
    </row>
    <row r="4" spans="1:20" ht="3" customHeight="1" thickBot="1" thickTop="1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"/>
    </row>
    <row r="5" spans="1:19" ht="13.5">
      <c r="A5" s="417" t="s">
        <v>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6"/>
    </row>
    <row r="6" spans="1:20" ht="13.5">
      <c r="A6" s="413" t="s">
        <v>0</v>
      </c>
      <c r="B6" s="414"/>
      <c r="C6" s="412" t="str">
        <f>IF('2a.  Simple Form Data Entry'!G11="","   ",'2a.  Simple Form Data Entry'!G11)</f>
        <v>Sale of Auburn Public Health Clinic to the City of Auburn</v>
      </c>
      <c r="D6" s="412"/>
      <c r="E6" s="412"/>
      <c r="F6" s="412"/>
      <c r="G6" s="412"/>
      <c r="H6" s="412"/>
      <c r="I6" s="412"/>
      <c r="J6" s="412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8" t="s">
        <v>152</v>
      </c>
      <c r="B7" s="409"/>
      <c r="C7" s="419" t="str">
        <f>IF('2a.  Simple Form Data Entry'!G12="","   ",'2a.  Simple Form Data Entry'!G12)</f>
        <v>Public Health; DES/FMD/Real Estate Svcs; Arts &amp; Cultural Development</v>
      </c>
      <c r="D7" s="419"/>
      <c r="E7" s="419"/>
      <c r="F7" s="419"/>
      <c r="G7" s="419"/>
      <c r="H7" s="419"/>
      <c r="I7" s="419"/>
      <c r="J7" s="419"/>
      <c r="L7" s="102" t="s">
        <v>27</v>
      </c>
      <c r="M7" s="102"/>
      <c r="P7" s="73"/>
      <c r="Q7" s="73"/>
      <c r="R7" s="320">
        <f>'2a.  Simple Form Data Entry'!G18</f>
        <v>350000</v>
      </c>
      <c r="S7" s="54"/>
      <c r="T7" s="11"/>
    </row>
    <row r="8" spans="1:24" ht="13.5" customHeight="1">
      <c r="A8" s="410" t="s">
        <v>2</v>
      </c>
      <c r="B8" s="411"/>
      <c r="C8" s="292" t="str">
        <f>IF('2a.  Simple Form Data Entry'!G15="","   ",'2a.  Simple Form Data Entry'!G15)</f>
        <v>Carolyn Mock/Kate Donley</v>
      </c>
      <c r="E8" s="292"/>
      <c r="F8" s="411" t="s">
        <v>8</v>
      </c>
      <c r="G8" s="411"/>
      <c r="H8" s="329" t="str">
        <f>IF('2a.  Simple Form Data Entry'!G15=""," ",'2a.  Simple Form Data Entry'!G16)</f>
        <v>3/7/16</v>
      </c>
      <c r="I8" s="292"/>
      <c r="J8" s="292"/>
      <c r="L8" s="409" t="s">
        <v>10</v>
      </c>
      <c r="M8" s="409"/>
      <c r="N8" s="409"/>
      <c r="O8" s="409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10" t="s">
        <v>3</v>
      </c>
      <c r="B9" s="411"/>
      <c r="C9" s="295" t="s">
        <v>190</v>
      </c>
      <c r="D9" s="292"/>
      <c r="E9" s="292"/>
      <c r="F9" s="411" t="s">
        <v>13</v>
      </c>
      <c r="G9" s="411"/>
      <c r="H9" s="337">
        <v>42487</v>
      </c>
      <c r="I9" s="292"/>
      <c r="J9" s="292"/>
      <c r="L9" s="409" t="s">
        <v>9</v>
      </c>
      <c r="M9" s="409"/>
      <c r="N9" s="409"/>
      <c r="O9" s="409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8" t="str">
        <f>IF('2a.  Simple Form Data Entry'!G10=""," ",'2a.  Simple Form Data Entry'!G10)</f>
        <v>Sale of Auburn Public Health Clinic to the City of Auburn, APN #048300-0090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9"/>
      <c r="T10" s="11"/>
    </row>
    <row r="11" spans="1:20" ht="13" thickBot="1">
      <c r="A11" s="332"/>
      <c r="B11" s="333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2" t="s">
        <v>14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3" t="s">
        <v>32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7" t="s">
        <v>145</v>
      </c>
      <c r="B17" s="427"/>
      <c r="C17" s="427"/>
      <c r="D17" s="427"/>
      <c r="E17" s="424" t="str">
        <f>IF('2a.  Simple Form Data Entry'!G39="N","NA",'2a.  Simple Form Data Entry'!G40)</f>
        <v>NA</v>
      </c>
      <c r="F17" s="425"/>
      <c r="G17" s="426"/>
      <c r="H17" s="463" t="s">
        <v>153</v>
      </c>
      <c r="I17" s="464"/>
      <c r="J17" s="464"/>
      <c r="K17" s="464"/>
      <c r="L17" s="464"/>
      <c r="M17" s="464"/>
      <c r="N17" s="310"/>
      <c r="O17" s="460" t="str">
        <f>IF('2a.  Simple Form Data Entry'!G39="N","NA",'2a.  Simple Form Data Entry'!G41)</f>
        <v>NA</v>
      </c>
      <c r="P17" s="461"/>
      <c r="Q17" s="461"/>
      <c r="R17" s="461"/>
      <c r="S17" s="46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3" t="s">
        <v>33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Public Health Department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A80000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0900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1800</v>
      </c>
      <c r="G25" s="90" t="str">
        <f>IF(A25="","   ",'2a.  Simple Form Data Entry'!D58)</f>
        <v>1114654</v>
      </c>
      <c r="H25" s="196" t="str">
        <f>IF('2a.  Simple Form Data Entry'!E58="","   ",'2a.  Simple Form Data Entry'!E58)</f>
        <v>39512 Sale of Land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242973.15000000002</v>
      </c>
      <c r="L25" s="80">
        <f>J25+K25</f>
        <v>242973.15000000002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Costs Real Property Sales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61526.85</v>
      </c>
      <c r="L26" s="80">
        <f>J26+K26+L42</f>
        <v>72026.85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>Arts &amp; Cultural Development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>A30100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>94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>1170</v>
      </c>
      <c r="G27" s="90" t="str">
        <f>IF(A27="","   ",'2a.  Simple Form Data Entry'!D60)</f>
        <v>1047323</v>
      </c>
      <c r="H27" s="198" t="str">
        <f>IF('2a.  Simple Form Data Entry'!E60="","   ",'2a.  Simple Form Data Entry'!E60)</f>
        <v>39512 Sale of Land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35000</v>
      </c>
      <c r="L27" s="80">
        <f aca="true" t="shared" si="2" ref="L27:L31">J27+K27</f>
        <v>35000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339500</v>
      </c>
      <c r="L31" s="56">
        <f t="shared" si="2"/>
        <v>339500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338"/>
    </row>
    <row r="35" spans="1:20" ht="13.5">
      <c r="A35" s="453" t="str">
        <f>IF('2a.  Simple Form Data Entry'!E80="","   ",'2a.  Simple Form Data Entry'!E80)</f>
        <v>Public Health Department</v>
      </c>
      <c r="B35" s="454"/>
      <c r="C35" s="45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>1114654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338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Due Diligence, Appraisal Review, Marketing, Legislation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53472</v>
      </c>
      <c r="L36" s="80">
        <f>J36+K36</f>
        <v>53472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338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5" t="s">
        <v>55</v>
      </c>
      <c r="C39" s="406"/>
      <c r="D39" s="45"/>
      <c r="E39" s="45"/>
      <c r="F39" s="45"/>
      <c r="G39" s="45"/>
      <c r="H39" s="200" t="str">
        <f>IF('2a.  Simple Form Data Entry'!E85="","  ",'2a.  Simple Form Data Entry'!E85)</f>
        <v>Appraisal Contracts, Title Report, Printing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8054.85</v>
      </c>
      <c r="L39" s="80">
        <f t="shared" si="7"/>
        <v>8054.85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2" t="s">
        <v>56</v>
      </c>
      <c r="C40" s="393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5" t="s">
        <v>57</v>
      </c>
      <c r="C41" s="406"/>
      <c r="D41" s="45"/>
      <c r="E41" s="45"/>
      <c r="F41" s="45"/>
      <c r="G41" s="45"/>
      <c r="H41" s="200" t="str">
        <f>IF('2a.  Simple Form Data Entry'!E87="","  ",'2a.  Simple Form Data Entry'!E87)</f>
        <v>10% for Arts per KCC 4.56.130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35000</v>
      </c>
      <c r="L41" s="80">
        <f t="shared" si="7"/>
        <v>35000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4" t="s">
        <v>26</v>
      </c>
      <c r="C42" s="395"/>
      <c r="D42" s="45"/>
      <c r="E42" s="45"/>
      <c r="F42" s="45"/>
      <c r="G42" s="45"/>
      <c r="H42" s="200" t="str">
        <f>IF('2a.  Simple Form Data Entry'!E88="","  ",'2a.  Simple Form Data Entry'!E88)</f>
        <v>Outside Broker's Commission 3%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10500</v>
      </c>
      <c r="L42" s="80">
        <f t="shared" si="7"/>
        <v>10500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107026.85</v>
      </c>
      <c r="L43" s="63">
        <f t="shared" si="7"/>
        <v>107026.85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6" t="str">
        <f>IF('2a.  Simple Form Data Entry'!E91="","   ",'2a.  Simple Form Data Entry'!E91)</f>
        <v xml:space="preserve">   </v>
      </c>
      <c r="B45" s="397"/>
      <c r="C45" s="39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5" t="s">
        <v>55</v>
      </c>
      <c r="C49" s="406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2" t="s">
        <v>56</v>
      </c>
      <c r="C50" s="393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5" t="s">
        <v>57</v>
      </c>
      <c r="C51" s="406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4" t="s">
        <v>26</v>
      </c>
      <c r="C52" s="395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6" t="str">
        <f>IF('2a.  Simple Form Data Entry'!E102="","   ",'2a.  Simple Form Data Entry'!E102)</f>
        <v xml:space="preserve">   </v>
      </c>
      <c r="B55" s="397"/>
      <c r="C55" s="39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5" t="s">
        <v>55</v>
      </c>
      <c r="C59" s="406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2" t="s">
        <v>56</v>
      </c>
      <c r="C60" s="393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5" t="s">
        <v>57</v>
      </c>
      <c r="C61" s="406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4" t="s">
        <v>26</v>
      </c>
      <c r="C62" s="395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6" t="str">
        <f>IF('2a.  Simple Form Data Entry'!E113="","   ",'2a.  Simple Form Data Entry'!E113)</f>
        <v xml:space="preserve">   </v>
      </c>
      <c r="B65" s="397"/>
      <c r="C65" s="39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5" t="s">
        <v>55</v>
      </c>
      <c r="C69" s="406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2" t="s">
        <v>56</v>
      </c>
      <c r="C70" s="393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5" t="s">
        <v>57</v>
      </c>
      <c r="C71" s="406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4" t="s">
        <v>26</v>
      </c>
      <c r="C72" s="395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6" t="str">
        <f>IF('2a.  Simple Form Data Entry'!E124="","   ",'2a.  Simple Form Data Entry'!E124)</f>
        <v xml:space="preserve">   </v>
      </c>
      <c r="B75" s="397"/>
      <c r="C75" s="39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5" t="s">
        <v>55</v>
      </c>
      <c r="C79" s="406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2" t="s">
        <v>56</v>
      </c>
      <c r="C80" s="393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5" t="s">
        <v>57</v>
      </c>
      <c r="C81" s="406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4" t="s">
        <v>26</v>
      </c>
      <c r="C82" s="395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6" t="str">
        <f>IF('2a.  Simple Form Data Entry'!E135="","   ",'2a.  Simple Form Data Entry'!E135)</f>
        <v xml:space="preserve">   </v>
      </c>
      <c r="B85" s="397"/>
      <c r="C85" s="39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5" t="s">
        <v>55</v>
      </c>
      <c r="C89" s="406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2" t="s">
        <v>56</v>
      </c>
      <c r="C90" s="393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5" t="s">
        <v>57</v>
      </c>
      <c r="C91" s="406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4" t="s">
        <v>26</v>
      </c>
      <c r="C92" s="395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107026.85</v>
      </c>
      <c r="L95" s="56">
        <f t="shared" si="10"/>
        <v>107026.85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1" t="s">
        <v>15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9" t="s">
        <v>18</v>
      </c>
      <c r="B101" s="400"/>
      <c r="C101" s="401"/>
      <c r="D101" s="434" t="s">
        <v>19</v>
      </c>
      <c r="E101" s="434" t="s">
        <v>5</v>
      </c>
      <c r="F101" s="456" t="s">
        <v>104</v>
      </c>
      <c r="G101" s="434" t="s">
        <v>11</v>
      </c>
      <c r="H101" s="447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58" t="str">
        <f>CONCATENATE(L24," Appropriation Change")</f>
        <v>2015 / 2016 Appropriation Change</v>
      </c>
      <c r="P101" s="42"/>
      <c r="Q101" s="314"/>
      <c r="R101" s="440" t="s">
        <v>137</v>
      </c>
      <c r="S101" s="441"/>
      <c r="T101" s="42"/>
    </row>
    <row r="102" spans="1:20" ht="27.75" customHeight="1" thickBot="1">
      <c r="A102" s="402"/>
      <c r="B102" s="403"/>
      <c r="C102" s="404"/>
      <c r="D102" s="435"/>
      <c r="E102" s="435"/>
      <c r="F102" s="457"/>
      <c r="G102" s="435"/>
      <c r="H102" s="448"/>
      <c r="I102" s="316"/>
      <c r="J102" s="191" t="s">
        <v>24</v>
      </c>
      <c r="K102" s="287" t="str">
        <f>'2a.  Simple Form Data Entry'!H156</f>
        <v>Allocation Change</v>
      </c>
      <c r="L102" s="459"/>
      <c r="P102" s="42"/>
      <c r="Q102" s="314"/>
      <c r="R102" s="442"/>
      <c r="S102" s="443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6">
        <f>'2a.  Simple Form Data Entry'!J157</f>
        <v>0</v>
      </c>
      <c r="S103" s="43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8">
        <f>'2a.  Simple Form Data Entry'!J158</f>
        <v>0</v>
      </c>
      <c r="S104" s="43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8">
        <f>'2a.  Simple Form Data Entry'!J159</f>
        <v>0</v>
      </c>
      <c r="S105" s="43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8">
        <f>'2a.  Simple Form Data Entry'!J160</f>
        <v>0</v>
      </c>
      <c r="S106" s="43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8">
        <f>'2a.  Simple Form Data Entry'!J161</f>
        <v>0</v>
      </c>
      <c r="S107" s="43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8">
        <f>'2a.  Simple Form Data Entry'!J162</f>
        <v>0</v>
      </c>
      <c r="S108" s="439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1">
        <f>SUM(R103:S107)</f>
        <v>0</v>
      </c>
      <c r="S109" s="45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9" t="str">
        <f>IF('2a.  Simple Form Data Entry'!G39="Y","See note 5 below.",'2a.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5"/>
    </row>
    <row r="113" spans="1:20" ht="13.5">
      <c r="A113" s="68" t="s">
        <v>112</v>
      </c>
      <c r="B113" s="444" t="s">
        <v>150</v>
      </c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  <c r="R113" s="444"/>
      <c r="S113" s="444"/>
      <c r="T113" s="5"/>
    </row>
    <row r="114" spans="1:20" ht="15" customHeight="1">
      <c r="A114" s="69" t="s">
        <v>52</v>
      </c>
      <c r="B114" s="445" t="s">
        <v>116</v>
      </c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5"/>
    </row>
    <row r="115" spans="1:20" ht="13.5">
      <c r="A115" s="69" t="s">
        <v>113</v>
      </c>
      <c r="B115" s="44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6"/>
      <c r="D115" s="446"/>
      <c r="E115" s="446"/>
      <c r="F115" s="446"/>
      <c r="G115" s="446"/>
      <c r="H115" s="446"/>
      <c r="I115" s="446"/>
      <c r="J115" s="446"/>
      <c r="K115" s="446"/>
      <c r="L115" s="446"/>
      <c r="M115" s="446"/>
      <c r="N115" s="446"/>
      <c r="O115" s="446"/>
      <c r="P115" s="446"/>
      <c r="Q115" s="446"/>
      <c r="R115" s="446"/>
      <c r="S115" s="446"/>
      <c r="T115" s="5"/>
    </row>
    <row r="116" spans="1:20" ht="13.5" customHeight="1">
      <c r="A116" s="67" t="s">
        <v>114</v>
      </c>
      <c r="B116" s="43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5"/>
    </row>
    <row r="117" spans="1:20" ht="16.5" customHeight="1">
      <c r="A117" s="67" t="s">
        <v>118</v>
      </c>
      <c r="B117" s="432" t="s">
        <v>111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5"/>
    </row>
    <row r="118" spans="1:19" ht="14.25" customHeight="1">
      <c r="A118" s="67"/>
      <c r="B118" s="450" t="str">
        <f>'2a.  Simple Form Data Entry'!C174</f>
        <v xml:space="preserve">-  This is a General Fund property deeded to KC by the Federal Government in 1963 with the stipulation that it be used for health purposes for 20 years.  Proceeds will go to Health.  </v>
      </c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</row>
    <row r="119" spans="1:19" ht="13.5">
      <c r="A119" s="67"/>
      <c r="B119" s="450" t="str">
        <f>'2a.  Simple Form Data Entry'!C175</f>
        <v xml:space="preserve">- Per KCC 4.56.130, on transactions with gross sale proceeds of $250,000 or greater that are to accrue to the current expense fund, 10% of gross sale proceeds are to be deposited in the Arts &amp; Cultural Development Fund.  </v>
      </c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</row>
    <row r="120" spans="1:19" ht="12.75" customHeight="1">
      <c r="A120" s="67"/>
      <c r="B120" s="450" t="str">
        <f>'2a.  Simple Form Data Entry'!C176</f>
        <v>- Estimated annual savings to KC total $9,170 (Electricity $6,353, Gas $2,518, Security Monitoring $264, KC Assessments $13)</v>
      </c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</row>
    <row r="121" spans="1:19" ht="15" customHeight="1">
      <c r="A121" s="67"/>
      <c r="B121" s="450" t="str">
        <f>'2a.  Simple Form Data Entry'!C177</f>
        <v xml:space="preserve">- </v>
      </c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</row>
    <row r="122" spans="1:20" ht="13.5">
      <c r="A122" s="67"/>
      <c r="B122" s="450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5"/>
    </row>
    <row r="123" spans="1:19" ht="13.5">
      <c r="A123" s="67"/>
      <c r="B123" s="450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</row>
    <row r="124" spans="1:19" ht="13.5">
      <c r="A124" t="str">
        <f>IF('2a.  Simple Form Data Entry'!C180=""," ","6.")</f>
        <v xml:space="preserve"> 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</row>
    <row r="125" spans="1:19" ht="13.5">
      <c r="A125" s="69"/>
      <c r="B125" s="450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</row>
    <row r="126" spans="1:19" ht="13.5">
      <c r="A126" s="69"/>
      <c r="B126" s="450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5" t="s">
        <v>126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9" t="s">
        <v>76</v>
      </c>
      <c r="E11" s="359"/>
      <c r="F11" s="36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3" t="s">
        <v>75</v>
      </c>
      <c r="E12" s="353"/>
      <c r="F12" s="35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3" t="s">
        <v>74</v>
      </c>
      <c r="E13" s="353"/>
      <c r="F13" s="35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9" t="s">
        <v>73</v>
      </c>
      <c r="E14" s="353"/>
      <c r="F14" s="35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3" t="s">
        <v>72</v>
      </c>
      <c r="E15" s="353"/>
      <c r="F15" s="35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3" t="s">
        <v>103</v>
      </c>
      <c r="E16" s="35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3" t="s">
        <v>69</v>
      </c>
      <c r="E17" s="353"/>
      <c r="F17" s="35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9" t="s">
        <v>70</v>
      </c>
      <c r="E18" s="359"/>
      <c r="F18" s="36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9" t="s">
        <v>139</v>
      </c>
      <c r="E19" s="359"/>
      <c r="F19" s="36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8" t="s">
        <v>125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3" t="s">
        <v>77</v>
      </c>
      <c r="E40" s="373"/>
      <c r="F40" s="374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3" t="s">
        <v>78</v>
      </c>
      <c r="E41" s="373"/>
      <c r="F41" s="374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6" t="s">
        <v>134</v>
      </c>
      <c r="E43" s="367"/>
      <c r="F43" s="367"/>
      <c r="G43" s="367"/>
      <c r="H43" s="367"/>
      <c r="I43" s="368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9" t="s">
        <v>20</v>
      </c>
      <c r="F57" s="37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55"/>
      <c r="F58" s="35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3" t="s">
        <v>85</v>
      </c>
      <c r="F71" s="373"/>
      <c r="G71" s="373"/>
      <c r="H71" s="373"/>
      <c r="I71" s="373"/>
      <c r="J71" s="373"/>
      <c r="K71" s="373"/>
      <c r="L71" s="373"/>
      <c r="M71" s="373"/>
      <c r="N71" s="180"/>
      <c r="O71" s="211"/>
    </row>
    <row r="72" spans="2:15" ht="13.5" customHeight="1">
      <c r="B72" s="210"/>
      <c r="C72" s="268" t="s">
        <v>25</v>
      </c>
      <c r="D72" s="269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1"/>
    </row>
    <row r="73" spans="2:15" ht="14.5">
      <c r="B73" s="210"/>
      <c r="C73" s="268" t="s">
        <v>53</v>
      </c>
      <c r="D73" s="269"/>
      <c r="E73" s="357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5">
      <c r="B74" s="210"/>
      <c r="C74" s="364" t="s">
        <v>55</v>
      </c>
      <c r="D74" s="364"/>
      <c r="E74" s="357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71" t="s">
        <v>56</v>
      </c>
      <c r="D75" s="371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1"/>
    </row>
    <row r="76" spans="2:15" ht="14.5">
      <c r="B76" s="210"/>
      <c r="C76" s="364" t="s">
        <v>57</v>
      </c>
      <c r="D76" s="364"/>
      <c r="E76" s="357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72" t="s">
        <v>26</v>
      </c>
      <c r="D77" s="372"/>
      <c r="E77" s="357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40" t="s">
        <v>40</v>
      </c>
      <c r="D81" s="340"/>
      <c r="E81" s="339" t="s">
        <v>22</v>
      </c>
      <c r="F81" s="33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3" t="s">
        <v>55</v>
      </c>
      <c r="D85" s="34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1" t="s">
        <v>56</v>
      </c>
      <c r="D86" s="34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3" t="s">
        <v>57</v>
      </c>
      <c r="D87" s="34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5" t="s">
        <v>26</v>
      </c>
      <c r="D88" s="34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40" t="s">
        <v>40</v>
      </c>
      <c r="D92" s="340"/>
      <c r="E92" s="339" t="s">
        <v>22</v>
      </c>
      <c r="F92" s="33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3" t="s">
        <v>55</v>
      </c>
      <c r="D96" s="34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41" t="s">
        <v>56</v>
      </c>
      <c r="D97" s="34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3" t="s">
        <v>57</v>
      </c>
      <c r="D98" s="34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5" t="s">
        <v>26</v>
      </c>
      <c r="D99" s="34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40" t="s">
        <v>40</v>
      </c>
      <c r="D103" s="340"/>
      <c r="E103" s="339" t="s">
        <v>22</v>
      </c>
      <c r="F103" s="33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43" t="s">
        <v>55</v>
      </c>
      <c r="D107" s="34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41" t="s">
        <v>56</v>
      </c>
      <c r="D108" s="34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43" t="s">
        <v>57</v>
      </c>
      <c r="D109" s="34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45" t="s">
        <v>26</v>
      </c>
      <c r="D110" s="34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40" t="s">
        <v>40</v>
      </c>
      <c r="D114" s="340"/>
      <c r="E114" s="339" t="s">
        <v>22</v>
      </c>
      <c r="F114" s="33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49" t="s">
        <v>55</v>
      </c>
      <c r="D118" s="35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49" t="s">
        <v>57</v>
      </c>
      <c r="D120" s="35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51" t="s">
        <v>26</v>
      </c>
      <c r="D121" s="35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40" t="s">
        <v>40</v>
      </c>
      <c r="D125" s="340"/>
      <c r="E125" s="339" t="s">
        <v>22</v>
      </c>
      <c r="F125" s="33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49" t="s">
        <v>55</v>
      </c>
      <c r="D129" s="35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49" t="s">
        <v>57</v>
      </c>
      <c r="D131" s="35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51" t="s">
        <v>26</v>
      </c>
      <c r="D132" s="35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40" t="s">
        <v>40</v>
      </c>
      <c r="D136" s="340"/>
      <c r="E136" s="339" t="s">
        <v>22</v>
      </c>
      <c r="F136" s="33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49" t="s">
        <v>55</v>
      </c>
      <c r="D140" s="35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49" t="s">
        <v>57</v>
      </c>
      <c r="D142" s="35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51" t="s">
        <v>26</v>
      </c>
      <c r="D143" s="35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70" t="s">
        <v>18</v>
      </c>
      <c r="D155" s="370" t="s">
        <v>39</v>
      </c>
      <c r="E155" s="380" t="s">
        <v>23</v>
      </c>
      <c r="F155" s="38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9"/>
      <c r="D156" s="339"/>
      <c r="E156" s="381"/>
      <c r="F156" s="38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3" t="s">
        <v>149</v>
      </c>
      <c r="G171" s="384"/>
      <c r="H171" s="384"/>
      <c r="I171" s="384"/>
      <c r="J171" s="384"/>
      <c r="K171" s="384"/>
      <c r="L171" s="384"/>
      <c r="M171" s="384"/>
      <c r="N171" s="38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154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86" t="s">
        <v>141</v>
      </c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8"/>
      <c r="O174" s="224"/>
    </row>
    <row r="175" spans="2:15" ht="34.5" customHeight="1" thickBot="1">
      <c r="B175" s="210"/>
      <c r="C175" s="389" t="s">
        <v>123</v>
      </c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1"/>
      <c r="O175" s="224"/>
    </row>
    <row r="176" spans="2:15" ht="34.5" customHeight="1" thickBot="1">
      <c r="B176" s="210"/>
      <c r="C176" s="389" t="s">
        <v>123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89" t="s">
        <v>123</v>
      </c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1"/>
      <c r="O177" s="224"/>
    </row>
    <row r="178" spans="2:15" ht="34.5" customHeight="1" thickBot="1">
      <c r="B178" s="210"/>
      <c r="C178" s="389" t="s">
        <v>123</v>
      </c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8" t="s">
        <v>140</v>
      </c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20" t="s">
        <v>49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2" t="s">
        <v>31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1"/>
    </row>
    <row r="4" spans="1:20" ht="3" customHeight="1" thickBot="1" thickTop="1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"/>
    </row>
    <row r="5" spans="1:19" ht="13.5">
      <c r="A5" s="417" t="s">
        <v>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6"/>
    </row>
    <row r="6" spans="1:20" ht="13.5">
      <c r="A6" s="413" t="s">
        <v>0</v>
      </c>
      <c r="B6" s="414"/>
      <c r="C6" s="412" t="str">
        <f>IF('2b.  Complex Form Data Entry'!G11="","   ",'2b.  Complex Form Data Entry'!G11)</f>
        <v xml:space="preserve">   </v>
      </c>
      <c r="D6" s="412"/>
      <c r="E6" s="412"/>
      <c r="F6" s="412"/>
      <c r="G6" s="412"/>
      <c r="H6" s="412"/>
      <c r="I6" s="412"/>
      <c r="J6" s="412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8" t="s">
        <v>152</v>
      </c>
      <c r="B7" s="409"/>
      <c r="C7" s="419" t="str">
        <f>IF('2b.  Complex Form Data Entry'!G12="","   ",'2b.  Complex Form Data Entry'!G12)</f>
        <v xml:space="preserve">   </v>
      </c>
      <c r="D7" s="419"/>
      <c r="E7" s="419"/>
      <c r="F7" s="419"/>
      <c r="G7" s="419"/>
      <c r="H7" s="419"/>
      <c r="I7" s="419"/>
      <c r="J7" s="419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0" t="s">
        <v>2</v>
      </c>
      <c r="B8" s="411"/>
      <c r="C8" s="292" t="str">
        <f>IF('2b.  Complex Form Data Entry'!G15="","   ",'2b.  Complex Form Data Entry'!G15)</f>
        <v xml:space="preserve">   </v>
      </c>
      <c r="E8" s="292"/>
      <c r="F8" s="411" t="s">
        <v>8</v>
      </c>
      <c r="G8" s="411"/>
      <c r="H8" s="329" t="str">
        <f>IF('2b.  Complex Form Data Entry'!G15=""," ",'2b.  Complex Form Data Entry'!G16)</f>
        <v xml:space="preserve"> </v>
      </c>
      <c r="I8" s="292"/>
      <c r="J8" s="292"/>
      <c r="L8" s="409" t="s">
        <v>10</v>
      </c>
      <c r="M8" s="409"/>
      <c r="N8" s="409"/>
      <c r="O8" s="409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0" t="s">
        <v>3</v>
      </c>
      <c r="B9" s="411"/>
      <c r="C9" s="295"/>
      <c r="D9" s="292"/>
      <c r="E9" s="292"/>
      <c r="F9" s="411" t="s">
        <v>13</v>
      </c>
      <c r="G9" s="411"/>
      <c r="H9" s="292"/>
      <c r="I9" s="292"/>
      <c r="J9" s="292"/>
      <c r="L9" s="409" t="s">
        <v>9</v>
      </c>
      <c r="M9" s="409"/>
      <c r="N9" s="409"/>
      <c r="O9" s="409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8" t="str">
        <f>IF('2b.  Complex Form Data Entry'!G10=""," ",'2b.  Complex Form Data Entry'!G10)</f>
        <v xml:space="preserve"> 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9"/>
      <c r="T10" s="11"/>
    </row>
    <row r="11" spans="1:20" ht="13" thickBot="1">
      <c r="A11" s="332"/>
      <c r="B11" s="333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2" t="s">
        <v>14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3" t="s">
        <v>32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7" t="s">
        <v>145</v>
      </c>
      <c r="B17" s="427"/>
      <c r="C17" s="427"/>
      <c r="D17" s="427"/>
      <c r="E17" s="465" t="str">
        <f>IF('2b.  Complex Form Data Entry'!G39="N","NA",'2b.  Complex Form Data Entry'!G40)</f>
        <v>NA</v>
      </c>
      <c r="F17" s="466"/>
      <c r="G17" s="467"/>
      <c r="H17" s="463" t="s">
        <v>153</v>
      </c>
      <c r="I17" s="464"/>
      <c r="J17" s="464"/>
      <c r="K17" s="464"/>
      <c r="L17" s="464"/>
      <c r="M17" s="464"/>
      <c r="N17" s="310"/>
      <c r="O17" s="465" t="str">
        <f>IF('2b.  Complex Form Data Entry'!G39="N","NA",'2b.  Complex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3" t="s">
        <v>33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3" t="str">
        <f>IF('2b.  Complex Form Data Entry'!E80="","   ",'2b.  Complex Form Data Entry'!E80)</f>
        <v xml:space="preserve">   </v>
      </c>
      <c r="B35" s="454"/>
      <c r="C35" s="45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5" t="s">
        <v>55</v>
      </c>
      <c r="C39" s="406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2" t="s">
        <v>56</v>
      </c>
      <c r="C40" s="393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5" t="s">
        <v>57</v>
      </c>
      <c r="C41" s="406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4" t="s">
        <v>26</v>
      </c>
      <c r="C42" s="395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6" t="str">
        <f>IF('2b.  Complex Form Data Entry'!E91="","   ",'2b.  Complex Form Data Entry'!E91)</f>
        <v xml:space="preserve">   </v>
      </c>
      <c r="B45" s="397"/>
      <c r="C45" s="39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5" t="s">
        <v>55</v>
      </c>
      <c r="C49" s="406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2" t="s">
        <v>56</v>
      </c>
      <c r="C50" s="393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5" t="s">
        <v>57</v>
      </c>
      <c r="C51" s="406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4" t="s">
        <v>26</v>
      </c>
      <c r="C52" s="395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6" t="str">
        <f>IF('2b.  Complex Form Data Entry'!E102="","   ",'2b.  Complex Form Data Entry'!E102)</f>
        <v xml:space="preserve">   </v>
      </c>
      <c r="B55" s="397"/>
      <c r="C55" s="39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5" t="s">
        <v>55</v>
      </c>
      <c r="C59" s="406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2" t="s">
        <v>56</v>
      </c>
      <c r="C60" s="393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5" t="s">
        <v>57</v>
      </c>
      <c r="C61" s="406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4" t="s">
        <v>26</v>
      </c>
      <c r="C62" s="395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6" t="str">
        <f>IF('2b.  Complex Form Data Entry'!E113="","   ",'2b.  Complex Form Data Entry'!E113)</f>
        <v xml:space="preserve">   </v>
      </c>
      <c r="B65" s="397"/>
      <c r="C65" s="39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5" t="s">
        <v>55</v>
      </c>
      <c r="C69" s="406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2" t="s">
        <v>56</v>
      </c>
      <c r="C70" s="393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5" t="s">
        <v>57</v>
      </c>
      <c r="C71" s="406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4" t="s">
        <v>26</v>
      </c>
      <c r="C72" s="395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6" t="str">
        <f>IF('2b.  Complex Form Data Entry'!E124="","   ",'2b.  Complex Form Data Entry'!E124)</f>
        <v xml:space="preserve">   </v>
      </c>
      <c r="B75" s="397"/>
      <c r="C75" s="39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5" t="s">
        <v>55</v>
      </c>
      <c r="C79" s="406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2" t="s">
        <v>56</v>
      </c>
      <c r="C80" s="393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5" t="s">
        <v>57</v>
      </c>
      <c r="C81" s="406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4" t="s">
        <v>26</v>
      </c>
      <c r="C82" s="395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6" t="str">
        <f>IF('2b.  Complex Form Data Entry'!E135="","   ",'2b.  Complex Form Data Entry'!E135)</f>
        <v xml:space="preserve">   </v>
      </c>
      <c r="B85" s="397"/>
      <c r="C85" s="39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5" t="s">
        <v>55</v>
      </c>
      <c r="C89" s="406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2" t="s">
        <v>56</v>
      </c>
      <c r="C90" s="393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5" t="s">
        <v>57</v>
      </c>
      <c r="C91" s="406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4" t="s">
        <v>26</v>
      </c>
      <c r="C92" s="395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20" t="s">
        <v>133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2" t="s">
        <v>31</v>
      </c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1"/>
    </row>
    <row r="100" spans="1:20" ht="3" customHeight="1" thickBot="1" thickTop="1">
      <c r="A100" s="407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1"/>
    </row>
    <row r="101" spans="1:19" ht="13.5">
      <c r="A101" s="417" t="s">
        <v>7</v>
      </c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6"/>
    </row>
    <row r="102" spans="1:20" ht="13.5">
      <c r="A102" s="413" t="s">
        <v>0</v>
      </c>
      <c r="B102" s="414"/>
      <c r="C102" s="412" t="str">
        <f>IF('2b.  Complex Form Data Entry'!G11="","   ",'2b.  Complex Form Data Entry'!G11)</f>
        <v xml:space="preserve">   </v>
      </c>
      <c r="D102" s="412"/>
      <c r="E102" s="412"/>
      <c r="F102" s="412"/>
      <c r="G102" s="412"/>
      <c r="H102" s="412"/>
      <c r="I102" s="412"/>
      <c r="J102" s="412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8" t="s">
        <v>152</v>
      </c>
      <c r="B103" s="409"/>
      <c r="C103" s="419" t="str">
        <f>IF('2b.  Complex Form Data Entry'!G12="","   ",'2b.  Complex Form Data Entry'!G12)</f>
        <v xml:space="preserve">   </v>
      </c>
      <c r="D103" s="419"/>
      <c r="E103" s="419"/>
      <c r="F103" s="419"/>
      <c r="G103" s="419"/>
      <c r="H103" s="419"/>
      <c r="I103" s="419"/>
      <c r="J103" s="419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0" t="s">
        <v>2</v>
      </c>
      <c r="B104" s="411"/>
      <c r="C104" s="298" t="str">
        <f>IF('2b.  Complex Form Data Entry'!G15="","   ",'2b.  Complex Form Data Entry'!G15)</f>
        <v xml:space="preserve">   </v>
      </c>
      <c r="E104" s="298"/>
      <c r="F104" s="411" t="s">
        <v>8</v>
      </c>
      <c r="G104" s="411"/>
      <c r="H104" s="329" t="str">
        <f>IF('2b.  Complex Form Data Entry'!G15=""," ",'2b.  Complex Form Data Entry'!G16)</f>
        <v xml:space="preserve"> </v>
      </c>
      <c r="I104" s="298"/>
      <c r="J104" s="298"/>
      <c r="L104" s="409" t="s">
        <v>10</v>
      </c>
      <c r="M104" s="409"/>
      <c r="N104" s="409"/>
      <c r="O104" s="409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0" t="s">
        <v>3</v>
      </c>
      <c r="B105" s="411"/>
      <c r="C105" s="300"/>
      <c r="D105" s="298"/>
      <c r="E105" s="298"/>
      <c r="F105" s="411" t="s">
        <v>13</v>
      </c>
      <c r="G105" s="411"/>
      <c r="H105" s="298"/>
      <c r="I105" s="298"/>
      <c r="J105" s="298"/>
      <c r="L105" s="409" t="s">
        <v>9</v>
      </c>
      <c r="M105" s="409"/>
      <c r="N105" s="409"/>
      <c r="O105" s="409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8" t="str">
        <f>IF('2b.  Complex Form Data Entry'!G10=""," ",'2b.  Complex Form Data Entry'!G10)</f>
        <v xml:space="preserve"> </v>
      </c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9"/>
      <c r="T106" s="11"/>
    </row>
    <row r="107" spans="1:20" ht="13" thickBot="1">
      <c r="A107" s="332"/>
      <c r="B107" s="333"/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1"/>
      <c r="T107" s="11"/>
    </row>
    <row r="108" spans="1:20" ht="18.75" customHeight="1" thickBot="1" thickTop="1">
      <c r="A108" s="421" t="s">
        <v>15</v>
      </c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9" t="s">
        <v>18</v>
      </c>
      <c r="B112" s="400"/>
      <c r="C112" s="401"/>
      <c r="D112" s="434" t="s">
        <v>19</v>
      </c>
      <c r="E112" s="434" t="s">
        <v>5</v>
      </c>
      <c r="F112" s="456" t="s">
        <v>104</v>
      </c>
      <c r="G112" s="434" t="s">
        <v>11</v>
      </c>
      <c r="H112" s="447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8" t="str">
        <f>CONCATENATE(L34," Appropriation Change")</f>
        <v>2015 / 2016 Appropriation Change</v>
      </c>
      <c r="O112" s="303"/>
      <c r="P112" s="303"/>
      <c r="Q112" s="303"/>
      <c r="R112" s="440" t="s">
        <v>138</v>
      </c>
      <c r="S112" s="441"/>
      <c r="T112" s="42"/>
    </row>
    <row r="113" spans="1:20" ht="37.5" customHeight="1" thickBot="1">
      <c r="A113" s="402"/>
      <c r="B113" s="403"/>
      <c r="C113" s="404"/>
      <c r="D113" s="435"/>
      <c r="E113" s="435"/>
      <c r="F113" s="457"/>
      <c r="G113" s="435"/>
      <c r="H113" s="448"/>
      <c r="I113" s="316"/>
      <c r="J113" s="191" t="s">
        <v>24</v>
      </c>
      <c r="K113" s="287" t="str">
        <f>'2b.  Complex Form Data Entry'!H156</f>
        <v>Allocation Change</v>
      </c>
      <c r="L113" s="459"/>
      <c r="O113" s="303"/>
      <c r="P113" s="303"/>
      <c r="Q113" s="303"/>
      <c r="R113" s="442"/>
      <c r="S113" s="443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9">
        <f>'2b.  Complex Form Data Entry'!J157</f>
        <v>0</v>
      </c>
      <c r="S114" s="470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9">
        <f>'2b.  Complex Form Data Entry'!J158</f>
        <v>0</v>
      </c>
      <c r="S115" s="470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9">
        <f>'2b.  Complex Form Data Entry'!J159</f>
        <v>0</v>
      </c>
      <c r="S116" s="470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9">
        <f>'2b.  Complex Form Data Entry'!J160</f>
        <v>0</v>
      </c>
      <c r="S117" s="470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9">
        <f>'2b.  Complex Form Data Entry'!J161</f>
        <v>0</v>
      </c>
      <c r="S118" s="470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9">
        <f>'2b.  Complex Form Data Entry'!J162</f>
        <v>0</v>
      </c>
      <c r="S119" s="470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1">
        <f>SUM(R114:S119)</f>
        <v>0</v>
      </c>
      <c r="S120" s="472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9" t="str">
        <f>IF('2b.  Complex Form Data Entry'!G39="Y","See note 5 below.",'2b.  Complex Form Data Entry'!D43)</f>
        <v>An NPV analysis was not performed because …</v>
      </c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5"/>
    </row>
    <row r="124" spans="1:20" ht="13.5">
      <c r="A124" s="68" t="s">
        <v>112</v>
      </c>
      <c r="B124" s="444" t="s">
        <v>150</v>
      </c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  <c r="Q124" s="444"/>
      <c r="R124" s="444"/>
      <c r="S124" s="444"/>
      <c r="T124" s="5"/>
    </row>
    <row r="125" spans="1:20" ht="14.25" customHeight="1">
      <c r="A125" s="69" t="s">
        <v>52</v>
      </c>
      <c r="B125" s="468" t="s">
        <v>116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5"/>
    </row>
    <row r="126" spans="1:20" ht="16.5" customHeight="1">
      <c r="A126" s="69" t="s">
        <v>113</v>
      </c>
      <c r="B126" s="446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  <c r="T126" s="5"/>
    </row>
    <row r="127" spans="1:20" ht="14.25" customHeight="1">
      <c r="A127" s="67" t="s">
        <v>114</v>
      </c>
      <c r="B127" s="43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5"/>
    </row>
    <row r="128" spans="1:20" ht="16.5" customHeight="1">
      <c r="A128" s="67" t="s">
        <v>118</v>
      </c>
      <c r="B128" s="432" t="s">
        <v>111</v>
      </c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432"/>
      <c r="S128" s="432"/>
      <c r="T128" s="5"/>
    </row>
    <row r="129" spans="1:19" ht="14.25" customHeight="1">
      <c r="A129" s="67"/>
      <c r="B129" s="450" t="str">
        <f>'2b.  Complex Form Data Entry'!C174</f>
        <v>-</v>
      </c>
      <c r="C129" s="450"/>
      <c r="D129" s="450"/>
      <c r="E129" s="450"/>
      <c r="F129" s="450"/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</row>
    <row r="130" spans="1:19" ht="13.5">
      <c r="A130" s="67"/>
      <c r="B130" s="450" t="str">
        <f>'2b.  Complex Form Data Entry'!C175</f>
        <v xml:space="preserve">- </v>
      </c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</row>
    <row r="131" spans="1:19" ht="12.75" customHeight="1">
      <c r="A131" s="67"/>
      <c r="B131" s="450" t="str">
        <f>'2b.  Complex Form Data Entry'!C176</f>
        <v xml:space="preserve">- </v>
      </c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</row>
    <row r="132" spans="1:19" ht="15" customHeight="1">
      <c r="A132" s="67"/>
      <c r="B132" s="450" t="str">
        <f>'2b.  Complex Form Data Entry'!C177</f>
        <v xml:space="preserve">- </v>
      </c>
      <c r="C132" s="450"/>
      <c r="D132" s="450"/>
      <c r="E132" s="450"/>
      <c r="F132" s="450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50"/>
      <c r="R132" s="450"/>
      <c r="S132" s="450"/>
    </row>
    <row r="133" spans="1:20" ht="13.5">
      <c r="A133" s="67"/>
      <c r="B133" s="450" t="str">
        <f>'2b.  Complex Form Data Entry'!C178</f>
        <v xml:space="preserve">- </v>
      </c>
      <c r="C133" s="450"/>
      <c r="D133" s="450"/>
      <c r="E133" s="450"/>
      <c r="F133" s="450"/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5"/>
    </row>
    <row r="134" spans="1:19" ht="13.5">
      <c r="A134" s="67"/>
      <c r="B134" s="450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</row>
    <row r="135" spans="1:19" ht="13.5">
      <c r="A135" t="str">
        <f>IF('2b.  Complex Form Data Entry'!C181=""," ","6.")</f>
        <v xml:space="preserve"> </v>
      </c>
      <c r="B135" s="450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</row>
    <row r="136" spans="1:19" ht="13.5">
      <c r="A136" s="69"/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</row>
    <row r="137" spans="1:19" ht="13.5">
      <c r="A137" s="69"/>
      <c r="B137" s="450"/>
      <c r="C137" s="450"/>
      <c r="D137" s="450"/>
      <c r="E137" s="450"/>
      <c r="F137" s="450"/>
      <c r="G137" s="450"/>
      <c r="H137" s="450"/>
      <c r="I137" s="450"/>
      <c r="J137" s="450"/>
      <c r="K137" s="450"/>
      <c r="L137" s="450"/>
      <c r="M137" s="450"/>
      <c r="N137" s="450"/>
      <c r="O137" s="450"/>
      <c r="P137" s="450"/>
      <c r="Q137" s="450"/>
      <c r="R137" s="450"/>
      <c r="S137" s="450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FEC08BF0467C843A2BD7D49334C7C66" ma:contentTypeVersion="10" ma:contentTypeDescription="" ma:contentTypeScope="" ma:versionID="196d4feb04c561bd390ef1e8e05318b5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targetNamespace="http://schemas.microsoft.com/office/2006/metadata/properties" ma:root="true" ma:fieldsID="7cfd6f0f56caf459718511aea39e0a70" ns1:_="" ns2:_="" ns3:_="">
    <xsd:import namespace="http://schemas.microsoft.com/sharepoint/v3"/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dcmitype/"/>
    <ds:schemaRef ds:uri="308dc21f-8940-46b7-9ee9-f86b439897b1"/>
    <ds:schemaRef ds:uri="cc811197-5a73-4d86-a206-c117da05ddaa"/>
    <ds:schemaRef ds:uri="http://purl.org/dc/terms/"/>
    <ds:schemaRef ds:uri="http://schemas.microsoft.com/office/2006/metadata/properti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DBAC696-1B5B-4752-A870-CB77BF2C9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2016-04-20T23:06:51Z</cp:lastPrinted>
  <dcterms:created xsi:type="dcterms:W3CDTF">1999-06-02T23:29:55Z</dcterms:created>
  <dcterms:modified xsi:type="dcterms:W3CDTF">2016-05-03T19:34:31Z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053b0915-230c-4276-850f-4a40b4f34343</vt:lpwstr>
  </property>
  <property fmtid="{D5CDD505-2E9C-101B-9397-08002B2CF9AE}" pid="4" name="ContentTypeId">
    <vt:lpwstr>0x010100D03C1FEDB24A304B88B22491CFC09769008FEC08BF0467C843A2BD7D49334C7C66</vt:lpwstr>
  </property>
  <property fmtid="{D5CDD505-2E9C-101B-9397-08002B2CF9AE}" pid="5" name="SV_QUERY_LIST_4F35BF76-6C0D-4D9B-82B2-816C12CF3733">
    <vt:lpwstr>empty_477D106A-C0D6-4607-AEBD-E2C9D60EA279</vt:lpwstr>
  </property>
</Properties>
</file>