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20" yWindow="950" windowWidth="18950" windowHeight="10720" tabRatio="945" activeTab="0"/>
  </bookViews>
  <sheets>
    <sheet name="Financial Plan" sheetId="10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'Financial Plan'!$A$1:$K$64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<sst xmlns="http://schemas.openxmlformats.org/spreadsheetml/2006/main" count="76" uniqueCount="73">
  <si>
    <t>1st Omnibus</t>
  </si>
  <si>
    <t>Category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</si>
  <si>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</si>
  <si>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</si>
  <si>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</si>
  <si>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</si>
  <si>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</si>
  <si>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</si>
  <si>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</si>
  <si>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</si>
  <si>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</si>
  <si>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</si>
  <si>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</si>
  <si>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</si>
  <si>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</si>
  <si>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t>Total Biennial Revenues</t>
  </si>
  <si>
    <t>Total Biennial Expenditures</t>
  </si>
  <si>
    <t>Total Biennial Other Fund Transactions</t>
  </si>
  <si>
    <t>Reserves</t>
  </si>
  <si>
    <t>Cash Flow Reserves</t>
  </si>
  <si>
    <t>Expenditure Reserves</t>
  </si>
  <si>
    <t>Mandated Reserves</t>
  </si>
  <si>
    <t>Reserve Shortfall</t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</si>
  <si>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</si>
  <si>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</si>
  <si>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</si>
  <si>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</si>
  <si>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</si>
  <si>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</si>
  <si>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t>2013 Estimated-Adopted Change</t>
  </si>
  <si>
    <t>2014 Estimated-Adopted Change</t>
  </si>
  <si>
    <t>Total Reserves</t>
  </si>
  <si>
    <t>Biennial Financial Plan</t>
  </si>
  <si>
    <t>Fund Name:  Solid Waste Division</t>
  </si>
  <si>
    <t>Fund Number:  000004040</t>
  </si>
  <si>
    <t>Prepared by:  Lisa Youngren</t>
  </si>
  <si>
    <t>Moderate Risk Waste (MRW)</t>
  </si>
  <si>
    <t>Recycling Revenues (excluding MRW)</t>
  </si>
  <si>
    <t>Grants</t>
  </si>
  <si>
    <t>Interest Earnings</t>
  </si>
  <si>
    <t>Landfill Gas to Energy</t>
  </si>
  <si>
    <t>Harbor Island Rental Income</t>
  </si>
  <si>
    <t>Other Revenues</t>
  </si>
  <si>
    <t>DNRP Administration (0381)</t>
  </si>
  <si>
    <t>SWD Operating Expenditures</t>
  </si>
  <si>
    <t>Landfill Reserve Fund Transfer</t>
  </si>
  <si>
    <t>Debt Service - Existing LTGO Debt</t>
  </si>
  <si>
    <t>Construction Fund Transfer</t>
  </si>
  <si>
    <t>Host City Mitigation</t>
  </si>
  <si>
    <t>SWD, Supplemental Ordinance</t>
  </si>
  <si>
    <t>SWD Encumbrance</t>
  </si>
  <si>
    <t>Historic Preservation add</t>
  </si>
  <si>
    <r>
      <t>Net Disposal Fees</t>
    </r>
    <r>
      <rPr>
        <vertAlign val="superscript"/>
        <sz val="12"/>
        <rFont val="Calibri"/>
        <family val="2"/>
        <scheme val="minor"/>
      </rPr>
      <t>5</t>
    </r>
  </si>
  <si>
    <r>
      <t>Debt Service - BAN Payments Anticipated</t>
    </r>
    <r>
      <rPr>
        <vertAlign val="superscript"/>
        <sz val="12"/>
        <rFont val="Calibri"/>
        <family val="2"/>
        <scheme val="minor"/>
      </rPr>
      <t>6</t>
    </r>
  </si>
  <si>
    <t>SWD Reappropriation &amp; Encumbrances</t>
  </si>
  <si>
    <r>
      <t xml:space="preserve">2 </t>
    </r>
    <r>
      <rPr>
        <sz val="12"/>
        <rFont val="Calibri"/>
        <family val="2"/>
        <scheme val="minor"/>
      </rPr>
      <t>Adopted is taken from the Budget Ordinance 17476.</t>
    </r>
  </si>
  <si>
    <r>
      <t xml:space="preserve">1 </t>
    </r>
    <r>
      <rPr>
        <sz val="12"/>
        <rFont val="Calibri"/>
        <family val="2"/>
        <scheme val="minor"/>
      </rPr>
      <t>Actuals are taken from Oracle on April 29, 2013.</t>
    </r>
  </si>
  <si>
    <r>
      <rPr>
        <vertAlign val="superscript"/>
        <sz val="12"/>
        <rFont val="Calibri"/>
        <family val="2"/>
        <scheme val="minor"/>
      </rPr>
      <t>6</t>
    </r>
    <r>
      <rPr>
        <sz val="12"/>
        <rFont val="Calibri"/>
        <family val="2"/>
        <scheme val="minor"/>
      </rPr>
      <t xml:space="preserve"> Interest only payments (a.k.a. BAN payments) on new debt issuance for 2012 by the division will be finance as conventional long term debt in future years.  </t>
    </r>
  </si>
  <si>
    <t>Rent, Cedar Hills Landfill</t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</si>
  <si>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Council.</t>
    </r>
  </si>
  <si>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Revenue is based on forecasted disposal tonnage of 821,600 in 2012, 816,200 in 2013, and 824,300 in 2014.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</si>
  <si>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expenditures.</t>
    </r>
  </si>
  <si>
    <t>Date Prepared:  May 1, 2013</t>
  </si>
  <si>
    <t>DNRP Admin (0381) Supplemental Ord.</t>
  </si>
  <si>
    <t>RES TS recycling budget</t>
  </si>
  <si>
    <t>adjust for 2012 actuals</t>
  </si>
  <si>
    <t>reappropriation - RES</t>
  </si>
  <si>
    <r>
      <t xml:space="preserve">Rainy Day Reserves </t>
    </r>
    <r>
      <rPr>
        <vertAlign val="superscript"/>
        <sz val="12"/>
        <rFont val="Calibri"/>
        <family val="2"/>
        <scheme val="minor"/>
      </rPr>
      <t>7</t>
    </r>
  </si>
  <si>
    <r>
      <rPr>
        <vertAlign val="superscript"/>
        <sz val="12"/>
        <rFont val="Calibri"/>
        <family val="2"/>
        <scheme val="minor"/>
      </rPr>
      <t>7</t>
    </r>
    <r>
      <rPr>
        <sz val="12"/>
        <rFont val="Calibri"/>
        <family val="2"/>
        <scheme val="minor"/>
      </rPr>
      <t xml:space="preserve"> The Rainy Day Reserve balance should remain above the 45 day cash reserve policy (SWD operating expenditures * 45/360) as agreed upon with PSB.</t>
    </r>
  </si>
  <si>
    <t xml:space="preserve">DNRP DO Reappropriation </t>
  </si>
  <si>
    <t>DNRP Reappropriation</t>
  </si>
  <si>
    <t>reappropriation - HPP</t>
  </si>
  <si>
    <t>CERP Fund Transfer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</si>
</sst>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3" fillId="0" borderId="0">
      <alignment/>
      <protection/>
    </xf>
  </cellStyleXfs>
  <cellXfs count="167">
    <xf numFmtId="0" fontId="0" fillId="0" borderId="0" xfId="0"/>
    <xf numFmtId="0" fontId="0" fillId="0" borderId="0" xfId="0" applyBorder="1"/>
    <xf numFmtId="37" fontId="2" fillId="0" borderId="0" xfId="20" applyFont="1" applyBorder="1" applyAlignment="1">
      <alignment horizontal="centerContinuous" wrapText="1"/>
      <protection/>
    </xf>
    <xf numFmtId="37" fontId="4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5" fillId="0" borderId="0" xfId="20" applyFont="1" applyBorder="1" applyAlignment="1">
      <alignment horizontal="centerContinuous" wrapText="1"/>
      <protection/>
    </xf>
    <xf numFmtId="37" fontId="1" fillId="2" borderId="0" xfId="20" applyFont="1" applyFill="1" applyAlignment="1">
      <alignment horizontal="center" wrapText="1"/>
      <protection/>
    </xf>
    <xf numFmtId="0" fontId="3" fillId="2" borderId="0" xfId="0" applyFont="1" applyFill="1"/>
    <xf numFmtId="0" fontId="1" fillId="0" borderId="0" xfId="0" applyFont="1"/>
    <xf numFmtId="164" fontId="3" fillId="0" borderId="0" xfId="18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64" fontId="3" fillId="0" borderId="0" xfId="18" applyNumberFormat="1" applyFont="1" applyFill="1" applyBorder="1"/>
    <xf numFmtId="37" fontId="6" fillId="0" borderId="0" xfId="20" applyFont="1" applyBorder="1">
      <alignment/>
      <protection/>
    </xf>
    <xf numFmtId="0" fontId="6" fillId="0" borderId="0" xfId="0" applyFont="1"/>
    <xf numFmtId="0" fontId="6" fillId="0" borderId="0" xfId="0" applyFont="1" applyBorder="1"/>
    <xf numFmtId="37" fontId="3" fillId="0" borderId="0" xfId="20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37" fontId="9" fillId="0" borderId="0" xfId="20" applyFont="1" applyBorder="1">
      <alignment/>
      <protection/>
    </xf>
    <xf numFmtId="37" fontId="8" fillId="0" borderId="0" xfId="20" applyFont="1" applyBorder="1">
      <alignment/>
      <protection/>
    </xf>
    <xf numFmtId="0" fontId="11" fillId="2" borderId="0" xfId="0" applyFont="1" applyFill="1" applyBorder="1" applyAlignment="1">
      <alignment horizontal="left"/>
    </xf>
    <xf numFmtId="37" fontId="12" fillId="0" borderId="0" xfId="20" applyFont="1" applyBorder="1" applyAlignment="1">
      <alignment horizontal="center" wrapText="1"/>
      <protection/>
    </xf>
    <xf numFmtId="0" fontId="11" fillId="2" borderId="0" xfId="0" applyFont="1" applyFill="1" applyBorder="1" applyAlignment="1">
      <alignment horizontal="centerContinuous"/>
    </xf>
    <xf numFmtId="37" fontId="11" fillId="0" borderId="0" xfId="20" applyFont="1" applyBorder="1" applyAlignment="1">
      <alignment horizontal="left" wrapText="1"/>
      <protection/>
    </xf>
    <xf numFmtId="37" fontId="12" fillId="0" borderId="0" xfId="20" applyFont="1" applyBorder="1" applyAlignment="1">
      <alignment horizontal="left"/>
      <protection/>
    </xf>
    <xf numFmtId="37" fontId="13" fillId="0" borderId="0" xfId="20" applyFont="1" applyBorder="1" applyAlignment="1">
      <alignment horizontal="left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7" fontId="11" fillId="0" borderId="0" xfId="20" applyFont="1" applyBorder="1" applyAlignment="1">
      <alignment horizontal="centerContinuous" wrapText="1"/>
      <protection/>
    </xf>
    <xf numFmtId="0" fontId="11" fillId="0" borderId="0" xfId="0" applyFont="1" applyBorder="1"/>
    <xf numFmtId="164" fontId="12" fillId="0" borderId="0" xfId="18" applyNumberFormat="1" applyFont="1" applyFill="1" applyBorder="1" applyAlignment="1">
      <alignment vertical="center"/>
    </xf>
    <xf numFmtId="37" fontId="11" fillId="0" borderId="0" xfId="20" applyFont="1" applyBorder="1">
      <alignment/>
      <protection/>
    </xf>
    <xf numFmtId="37" fontId="12" fillId="0" borderId="0" xfId="20" applyFont="1" applyBorder="1">
      <alignment/>
      <protection/>
    </xf>
    <xf numFmtId="0" fontId="11" fillId="0" borderId="0" xfId="0" applyFont="1"/>
    <xf numFmtId="37" fontId="12" fillId="0" borderId="0" xfId="20" applyFont="1" applyBorder="1" applyAlignment="1" quotePrefix="1">
      <alignment horizontal="left"/>
      <protection/>
    </xf>
    <xf numFmtId="0" fontId="12" fillId="0" borderId="0" xfId="0" applyFont="1" applyBorder="1" applyAlignment="1" quotePrefix="1">
      <alignment horizontal="left"/>
    </xf>
    <xf numFmtId="37" fontId="3" fillId="0" borderId="0" xfId="20" applyFont="1" applyBorder="1" applyAlignment="1">
      <alignment horizontal="centerContinuous" wrapText="1"/>
      <protection/>
    </xf>
    <xf numFmtId="164" fontId="1" fillId="0" borderId="0" xfId="18" applyNumberFormat="1" applyFont="1" applyBorder="1"/>
    <xf numFmtId="0" fontId="1" fillId="0" borderId="0" xfId="0" applyFont="1"/>
    <xf numFmtId="164" fontId="1" fillId="0" borderId="0" xfId="18" applyNumberFormat="1" applyFont="1" applyFill="1" applyBorder="1"/>
    <xf numFmtId="0" fontId="15" fillId="0" borderId="0" xfId="0" applyFont="1" applyFill="1"/>
    <xf numFmtId="0" fontId="11" fillId="0" borderId="0" xfId="0" applyFont="1" applyFill="1" applyBorder="1"/>
    <xf numFmtId="37" fontId="12" fillId="0" borderId="0" xfId="20" applyFont="1" applyFill="1" applyBorder="1" applyAlignment="1">
      <alignment horizontal="left" vertical="center"/>
      <protection/>
    </xf>
    <xf numFmtId="164" fontId="11" fillId="0" borderId="0" xfId="18" applyNumberFormat="1" applyFont="1" applyBorder="1" applyAlignment="1">
      <alignment vertical="center"/>
    </xf>
    <xf numFmtId="164" fontId="11" fillId="0" borderId="0" xfId="18" applyNumberFormat="1" applyFont="1" applyBorder="1" applyAlignment="1">
      <alignment vertical="center" wrapText="1"/>
    </xf>
    <xf numFmtId="164" fontId="12" fillId="0" borderId="2" xfId="18" applyNumberFormat="1" applyFont="1" applyFill="1" applyBorder="1" applyAlignment="1">
      <alignment/>
    </xf>
    <xf numFmtId="164" fontId="12" fillId="0" borderId="3" xfId="18" applyNumberFormat="1" applyFont="1" applyFill="1" applyBorder="1" applyAlignment="1">
      <alignment/>
    </xf>
    <xf numFmtId="164" fontId="11" fillId="0" borderId="4" xfId="18" applyNumberFormat="1" applyFont="1" applyFill="1" applyBorder="1" applyAlignment="1">
      <alignment vertical="center"/>
    </xf>
    <xf numFmtId="164" fontId="11" fillId="0" borderId="5" xfId="18" applyNumberFormat="1" applyFont="1" applyBorder="1" applyAlignment="1">
      <alignment vertical="center"/>
    </xf>
    <xf numFmtId="164" fontId="11" fillId="0" borderId="5" xfId="18" applyNumberFormat="1" applyFont="1" applyFill="1" applyBorder="1" applyAlignment="1">
      <alignment vertical="center"/>
    </xf>
    <xf numFmtId="164" fontId="11" fillId="0" borderId="6" xfId="18" applyNumberFormat="1" applyFont="1" applyFill="1" applyBorder="1" applyAlignment="1">
      <alignment vertical="center"/>
    </xf>
    <xf numFmtId="164" fontId="12" fillId="0" borderId="7" xfId="18" applyNumberFormat="1" applyFont="1" applyFill="1" applyBorder="1" applyAlignment="1">
      <alignment vertical="center"/>
    </xf>
    <xf numFmtId="164" fontId="11" fillId="0" borderId="2" xfId="18" applyNumberFormat="1" applyFont="1" applyFill="1" applyBorder="1" applyAlignment="1">
      <alignment vertical="center"/>
    </xf>
    <xf numFmtId="164" fontId="11" fillId="0" borderId="5" xfId="18" applyNumberFormat="1" applyFont="1" applyFill="1" applyBorder="1" applyAlignment="1" quotePrefix="1">
      <alignment vertical="center"/>
    </xf>
    <xf numFmtId="164" fontId="11" fillId="0" borderId="3" xfId="18" applyNumberFormat="1" applyFont="1" applyFill="1" applyBorder="1" applyAlignment="1" quotePrefix="1">
      <alignment vertical="center"/>
    </xf>
    <xf numFmtId="164" fontId="12" fillId="0" borderId="4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>
      <alignment vertical="center"/>
    </xf>
    <xf numFmtId="164" fontId="12" fillId="0" borderId="8" xfId="18" applyNumberFormat="1" applyFont="1" applyFill="1" applyBorder="1" applyAlignment="1">
      <alignment vertical="center"/>
    </xf>
    <xf numFmtId="164" fontId="11" fillId="0" borderId="6" xfId="18" applyNumberFormat="1" applyFont="1" applyBorder="1" applyAlignment="1">
      <alignment vertical="center"/>
    </xf>
    <xf numFmtId="164" fontId="11" fillId="0" borderId="4" xfId="18" applyNumberFormat="1" applyFont="1" applyBorder="1" applyAlignment="1">
      <alignment vertical="center"/>
    </xf>
    <xf numFmtId="164" fontId="11" fillId="0" borderId="9" xfId="18" applyNumberFormat="1" applyFont="1" applyFill="1" applyBorder="1" applyAlignment="1">
      <alignment vertical="center"/>
    </xf>
    <xf numFmtId="164" fontId="11" fillId="0" borderId="10" xfId="18" applyNumberFormat="1" applyFont="1" applyFill="1" applyBorder="1" applyAlignment="1">
      <alignment vertical="center"/>
    </xf>
    <xf numFmtId="37" fontId="12" fillId="3" borderId="11" xfId="20" applyFont="1" applyFill="1" applyBorder="1" applyAlignment="1">
      <alignment horizontal="center" wrapText="1"/>
      <protection/>
    </xf>
    <xf numFmtId="37" fontId="12" fillId="3" borderId="12" xfId="20" applyFont="1" applyFill="1" applyBorder="1" applyAlignment="1">
      <alignment horizontal="center" wrapText="1"/>
      <protection/>
    </xf>
    <xf numFmtId="164" fontId="11" fillId="3" borderId="13" xfId="18" applyNumberFormat="1" applyFont="1" applyFill="1" applyBorder="1" applyAlignment="1">
      <alignment vertical="center"/>
    </xf>
    <xf numFmtId="164" fontId="11" fillId="3" borderId="4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>
      <alignment vertical="center"/>
    </xf>
    <xf numFmtId="164" fontId="12" fillId="3" borderId="14" xfId="18" applyNumberFormat="1" applyFont="1" applyFill="1" applyBorder="1" applyAlignment="1">
      <alignment vertical="center"/>
    </xf>
    <xf numFmtId="164" fontId="11" fillId="3" borderId="14" xfId="18" applyNumberFormat="1" applyFont="1" applyFill="1" applyBorder="1" applyAlignment="1" quotePrefix="1">
      <alignment vertical="center"/>
    </xf>
    <xf numFmtId="164" fontId="11" fillId="3" borderId="2" xfId="18" applyNumberFormat="1" applyFont="1" applyFill="1" applyBorder="1" applyAlignment="1">
      <alignment vertical="center"/>
    </xf>
    <xf numFmtId="164" fontId="11" fillId="3" borderId="10" xfId="18" applyNumberFormat="1" applyFont="1" applyFill="1" applyBorder="1" applyAlignment="1">
      <alignment vertical="center"/>
    </xf>
    <xf numFmtId="164" fontId="11" fillId="3" borderId="13" xfId="18" applyNumberFormat="1" applyFont="1" applyFill="1" applyBorder="1" applyAlignment="1" quotePrefix="1">
      <alignment vertical="center"/>
    </xf>
    <xf numFmtId="164" fontId="11" fillId="3" borderId="15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 quotePrefix="1">
      <alignment vertical="center"/>
    </xf>
    <xf numFmtId="164" fontId="12" fillId="3" borderId="13" xfId="18" applyNumberFormat="1" applyFont="1" applyFill="1" applyBorder="1" applyAlignment="1">
      <alignment vertical="center"/>
    </xf>
    <xf numFmtId="164" fontId="12" fillId="3" borderId="4" xfId="18" applyNumberFormat="1" applyFont="1" applyFill="1" applyBorder="1" applyAlignment="1">
      <alignment vertical="center"/>
    </xf>
    <xf numFmtId="164" fontId="12" fillId="3" borderId="5" xfId="18" applyNumberFormat="1" applyFont="1" applyFill="1" applyBorder="1" applyAlignment="1">
      <alignment vertical="center"/>
    </xf>
    <xf numFmtId="164" fontId="12" fillId="3" borderId="16" xfId="18" applyNumberFormat="1" applyFont="1" applyFill="1" applyBorder="1" applyAlignment="1">
      <alignment vertical="center"/>
    </xf>
    <xf numFmtId="164" fontId="12" fillId="3" borderId="10" xfId="18" applyNumberFormat="1" applyFont="1" applyFill="1" applyBorder="1" applyAlignment="1">
      <alignment vertical="center"/>
    </xf>
    <xf numFmtId="164" fontId="12" fillId="3" borderId="17" xfId="18" applyNumberFormat="1" applyFont="1" applyFill="1" applyBorder="1" applyAlignment="1">
      <alignment vertical="center"/>
    </xf>
    <xf numFmtId="164" fontId="12" fillId="0" borderId="10" xfId="18" applyNumberFormat="1" applyFont="1" applyFill="1" applyBorder="1" applyAlignment="1">
      <alignment vertical="center"/>
    </xf>
    <xf numFmtId="164" fontId="12" fillId="0" borderId="17" xfId="18" applyNumberFormat="1" applyFont="1" applyFill="1" applyBorder="1" applyAlignment="1">
      <alignment vertical="center"/>
    </xf>
    <xf numFmtId="164" fontId="11" fillId="0" borderId="17" xfId="18" applyNumberFormat="1" applyFont="1" applyFill="1" applyBorder="1" applyAlignment="1" quotePrefix="1">
      <alignment vertical="center"/>
    </xf>
    <xf numFmtId="164" fontId="11" fillId="3" borderId="18" xfId="18" applyNumberFormat="1" applyFont="1" applyFill="1" applyBorder="1" applyAlignment="1" quotePrefix="1">
      <alignment vertical="center"/>
    </xf>
    <xf numFmtId="164" fontId="11" fillId="3" borderId="19" xfId="18" applyNumberFormat="1" applyFont="1" applyFill="1" applyBorder="1" applyAlignment="1" quotePrefix="1">
      <alignment vertical="center"/>
    </xf>
    <xf numFmtId="164" fontId="11" fillId="0" borderId="19" xfId="18" applyNumberFormat="1" applyFont="1" applyFill="1" applyBorder="1" applyAlignment="1" quotePrefix="1">
      <alignment vertical="center"/>
    </xf>
    <xf numFmtId="37" fontId="12" fillId="2" borderId="20" xfId="20" applyFont="1" applyFill="1" applyBorder="1" applyAlignment="1">
      <alignment horizontal="center" wrapText="1"/>
      <protection/>
    </xf>
    <xf numFmtId="164" fontId="11" fillId="3" borderId="9" xfId="18" applyNumberFormat="1" applyFont="1" applyFill="1" applyBorder="1" applyAlignment="1">
      <alignment vertical="center"/>
    </xf>
    <xf numFmtId="164" fontId="11" fillId="3" borderId="9" xfId="18" applyNumberFormat="1" applyFont="1" applyFill="1" applyBorder="1" applyAlignment="1" quotePrefix="1">
      <alignment vertical="center"/>
    </xf>
    <xf numFmtId="164" fontId="11" fillId="0" borderId="9" xfId="18" applyNumberFormat="1" applyFont="1" applyFill="1" applyBorder="1" applyAlignment="1" quotePrefix="1">
      <alignment vertical="center"/>
    </xf>
    <xf numFmtId="164" fontId="11" fillId="3" borderId="8" xfId="18" applyNumberFormat="1" applyFont="1" applyFill="1" applyBorder="1" applyAlignment="1">
      <alignment horizontal="center" vertical="center"/>
    </xf>
    <xf numFmtId="164" fontId="11" fillId="3" borderId="7" xfId="18" applyNumberFormat="1" applyFont="1" applyFill="1" applyBorder="1" applyAlignment="1">
      <alignment horizontal="center" vertical="center"/>
    </xf>
    <xf numFmtId="164" fontId="11" fillId="3" borderId="0" xfId="18" applyNumberFormat="1" applyFont="1" applyFill="1" applyBorder="1" applyAlignment="1">
      <alignment horizontal="center" vertical="center"/>
    </xf>
    <xf numFmtId="164" fontId="11" fillId="0" borderId="9" xfId="18" applyNumberFormat="1" applyFont="1" applyFill="1" applyBorder="1" applyAlignment="1">
      <alignment horizontal="center" vertical="center"/>
    </xf>
    <xf numFmtId="164" fontId="11" fillId="0" borderId="8" xfId="18" applyNumberFormat="1" applyFont="1" applyBorder="1" applyAlignment="1">
      <alignment vertical="center"/>
    </xf>
    <xf numFmtId="164" fontId="12" fillId="0" borderId="10" xfId="18" applyNumberFormat="1" applyFont="1" applyBorder="1" applyAlignment="1">
      <alignment vertical="center"/>
    </xf>
    <xf numFmtId="164" fontId="11" fillId="0" borderId="10" xfId="18" applyNumberFormat="1" applyFont="1" applyBorder="1" applyAlignment="1">
      <alignment vertical="center"/>
    </xf>
    <xf numFmtId="164" fontId="11" fillId="0" borderId="19" xfId="18" applyNumberFormat="1" applyFont="1" applyBorder="1" applyAlignment="1">
      <alignment vertical="center"/>
    </xf>
    <xf numFmtId="164" fontId="11" fillId="0" borderId="2" xfId="18" applyNumberFormat="1" applyFont="1" applyBorder="1" applyAlignment="1">
      <alignment vertical="center"/>
    </xf>
    <xf numFmtId="164" fontId="12" fillId="0" borderId="10" xfId="18" applyNumberFormat="1" applyFont="1" applyFill="1" applyBorder="1" applyAlignment="1">
      <alignment/>
    </xf>
    <xf numFmtId="164" fontId="12" fillId="0" borderId="17" xfId="18" applyNumberFormat="1" applyFont="1" applyBorder="1" applyAlignment="1">
      <alignment vertical="center"/>
    </xf>
    <xf numFmtId="164" fontId="11" fillId="0" borderId="21" xfId="18" applyNumberFormat="1" applyFont="1" applyBorder="1" applyAlignment="1">
      <alignment vertical="center"/>
    </xf>
    <xf numFmtId="164" fontId="11" fillId="0" borderId="22" xfId="18" applyNumberFormat="1" applyFont="1" applyBorder="1" applyAlignment="1">
      <alignment vertical="center"/>
    </xf>
    <xf numFmtId="164" fontId="12" fillId="3" borderId="23" xfId="18" applyNumberFormat="1" applyFont="1" applyFill="1" applyBorder="1" applyAlignment="1">
      <alignment vertical="center"/>
    </xf>
    <xf numFmtId="37" fontId="12" fillId="2" borderId="24" xfId="20" applyFont="1" applyFill="1" applyBorder="1" applyAlignment="1">
      <alignment horizontal="center" wrapText="1"/>
      <protection/>
    </xf>
    <xf numFmtId="37" fontId="12" fillId="0" borderId="0" xfId="20" applyFont="1" applyBorder="1" applyAlignment="1">
      <alignment horizontal="left" wrapText="1"/>
      <protection/>
    </xf>
    <xf numFmtId="37" fontId="12" fillId="2" borderId="11" xfId="20" applyFont="1" applyFill="1" applyBorder="1" applyAlignment="1" applyProtection="1">
      <alignment horizontal="left" wrapText="1"/>
      <protection/>
    </xf>
    <xf numFmtId="37" fontId="12" fillId="3" borderId="25" xfId="20" applyFont="1" applyFill="1" applyBorder="1" applyAlignment="1">
      <alignment horizontal="center" wrapText="1"/>
      <protection/>
    </xf>
    <xf numFmtId="37" fontId="12" fillId="2" borderId="12" xfId="20" applyFont="1" applyFill="1" applyBorder="1" applyAlignment="1">
      <alignment horizontal="center" wrapText="1"/>
      <protection/>
    </xf>
    <xf numFmtId="37" fontId="12" fillId="0" borderId="2" xfId="20" applyFont="1" applyFill="1" applyBorder="1" applyAlignment="1">
      <alignment horizontal="left"/>
      <protection/>
    </xf>
    <xf numFmtId="164" fontId="12" fillId="0" borderId="26" xfId="18" applyNumberFormat="1" applyFont="1" applyBorder="1"/>
    <xf numFmtId="37" fontId="12" fillId="0" borderId="4" xfId="20" applyFont="1" applyFill="1" applyBorder="1" applyAlignment="1">
      <alignment horizontal="left" vertical="center"/>
      <protection/>
    </xf>
    <xf numFmtId="164" fontId="11" fillId="0" borderId="27" xfId="18" applyNumberFormat="1" applyFont="1" applyBorder="1" applyAlignment="1">
      <alignment vertical="center" wrapText="1"/>
    </xf>
    <xf numFmtId="37" fontId="11" fillId="0" borderId="4" xfId="20" applyFont="1" applyFill="1" applyBorder="1" applyAlignment="1">
      <alignment horizontal="left" vertical="center"/>
      <protection/>
    </xf>
    <xf numFmtId="164" fontId="11" fillId="0" borderId="8" xfId="18" applyNumberFormat="1" applyFont="1" applyBorder="1" applyAlignment="1">
      <alignment vertical="center" wrapText="1"/>
    </xf>
    <xf numFmtId="37" fontId="12" fillId="0" borderId="2" xfId="20" applyFont="1" applyFill="1" applyBorder="1" applyAlignment="1">
      <alignment horizontal="left" vertical="center"/>
      <protection/>
    </xf>
    <xf numFmtId="37" fontId="12" fillId="0" borderId="7" xfId="20" applyFont="1" applyFill="1" applyBorder="1" applyAlignment="1">
      <alignment horizontal="left" vertical="center"/>
      <protection/>
    </xf>
    <xf numFmtId="164" fontId="11" fillId="0" borderId="10" xfId="18" applyNumberFormat="1" applyFont="1" applyBorder="1" applyAlignment="1">
      <alignment vertical="center" wrapText="1"/>
    </xf>
    <xf numFmtId="37" fontId="11" fillId="0" borderId="2" xfId="20" applyFont="1" applyFill="1" applyBorder="1" applyAlignment="1">
      <alignment horizontal="left" vertical="center"/>
      <protection/>
    </xf>
    <xf numFmtId="37" fontId="12" fillId="0" borderId="6" xfId="20" applyFont="1" applyFill="1" applyBorder="1" applyAlignment="1">
      <alignment horizontal="left" vertical="center"/>
      <protection/>
    </xf>
    <xf numFmtId="37" fontId="12" fillId="0" borderId="21" xfId="20" applyFont="1" applyFill="1" applyBorder="1" applyAlignment="1">
      <alignment horizontal="left" vertical="center"/>
      <protection/>
    </xf>
    <xf numFmtId="164" fontId="11" fillId="0" borderId="22" xfId="18" applyNumberFormat="1" applyFont="1" applyBorder="1" applyAlignment="1">
      <alignment vertical="center" wrapText="1"/>
    </xf>
    <xf numFmtId="164" fontId="11" fillId="3" borderId="6" xfId="18" applyNumberFormat="1" applyFont="1" applyFill="1" applyBorder="1" applyAlignment="1">
      <alignment vertical="center"/>
    </xf>
    <xf numFmtId="164" fontId="12" fillId="3" borderId="7" xfId="18" applyNumberFormat="1" applyFont="1" applyFill="1" applyBorder="1" applyAlignment="1">
      <alignment vertical="center"/>
    </xf>
    <xf numFmtId="164" fontId="12" fillId="3" borderId="28" xfId="18" applyNumberFormat="1" applyFont="1" applyFill="1" applyBorder="1" applyAlignment="1">
      <alignment vertical="center"/>
    </xf>
    <xf numFmtId="164" fontId="11" fillId="0" borderId="29" xfId="18" applyNumberFormat="1" applyFont="1" applyFill="1" applyBorder="1" applyAlignment="1">
      <alignment vertical="center"/>
    </xf>
    <xf numFmtId="164" fontId="11" fillId="0" borderId="0" xfId="18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Alignment="1">
      <alignment/>
    </xf>
    <xf numFmtId="0" fontId="0" fillId="0" borderId="0" xfId="0" applyFill="1"/>
    <xf numFmtId="0" fontId="3" fillId="0" borderId="0" xfId="0" applyFont="1" applyFill="1"/>
    <xf numFmtId="164" fontId="1" fillId="0" borderId="0" xfId="18" applyNumberFormat="1" applyFont="1" applyFill="1"/>
    <xf numFmtId="164" fontId="3" fillId="0" borderId="0" xfId="18" applyNumberFormat="1" applyFont="1" applyFill="1"/>
    <xf numFmtId="0" fontId="6" fillId="0" borderId="0" xfId="0" applyFont="1" applyFill="1"/>
    <xf numFmtId="164" fontId="11" fillId="0" borderId="2" xfId="18" applyNumberFormat="1" applyFont="1" applyFill="1" applyBorder="1" applyAlignment="1" quotePrefix="1">
      <alignment vertical="center"/>
    </xf>
    <xf numFmtId="164" fontId="11" fillId="0" borderId="10" xfId="18" applyNumberFormat="1" applyFont="1" applyFill="1" applyBorder="1" applyAlignment="1" quotePrefix="1">
      <alignment vertical="center"/>
    </xf>
    <xf numFmtId="37" fontId="12" fillId="0" borderId="0" xfId="20" applyFont="1" applyFill="1" applyAlignment="1">
      <alignment horizontal="left"/>
      <protection/>
    </xf>
    <xf numFmtId="37" fontId="15" fillId="0" borderId="0" xfId="20" applyFont="1" applyFill="1" applyBorder="1" applyAlignment="1">
      <alignment horizontal="left"/>
      <protection/>
    </xf>
    <xf numFmtId="0" fontId="11" fillId="0" borderId="0" xfId="0" applyFont="1" applyFill="1"/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164" fontId="11" fillId="0" borderId="8" xfId="18" applyNumberFormat="1" applyFont="1" applyFill="1" applyBorder="1" applyAlignment="1">
      <alignment vertical="center" wrapText="1"/>
    </xf>
    <xf numFmtId="164" fontId="12" fillId="0" borderId="10" xfId="18" applyNumberFormat="1" applyFont="1" applyFill="1" applyBorder="1" applyAlignment="1">
      <alignment vertical="center" wrapText="1"/>
    </xf>
    <xf numFmtId="164" fontId="11" fillId="0" borderId="27" xfId="18" applyNumberFormat="1" applyFont="1" applyFill="1" applyBorder="1" applyAlignment="1">
      <alignment vertical="center" wrapText="1"/>
    </xf>
    <xf numFmtId="164" fontId="12" fillId="3" borderId="14" xfId="18" applyNumberFormat="1" applyFont="1" applyFill="1" applyBorder="1" applyAlignment="1">
      <alignment/>
    </xf>
    <xf numFmtId="164" fontId="12" fillId="3" borderId="2" xfId="18" applyNumberFormat="1" applyFont="1" applyFill="1" applyBorder="1" applyAlignment="1">
      <alignment/>
    </xf>
    <xf numFmtId="164" fontId="12" fillId="3" borderId="3" xfId="18" applyNumberFormat="1" applyFont="1" applyFill="1" applyBorder="1" applyAlignment="1">
      <alignment/>
    </xf>
    <xf numFmtId="37" fontId="10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0"/>
  <sheetViews>
    <sheetView tabSelected="1" zoomScale="75" zoomScaleNormal="75" workbookViewId="0" topLeftCell="A18">
      <selection activeCell="A25" sqref="A25"/>
    </sheetView>
  </sheetViews>
  <sheetFormatPr defaultColWidth="9.140625" defaultRowHeight="12.75"/>
  <cols>
    <col min="1" max="1" width="43.7109375" style="28" customWidth="1"/>
    <col min="2" max="2" width="16.28125" style="4" customWidth="1"/>
    <col min="3" max="3" width="16.7109375" style="11" customWidth="1"/>
    <col min="4" max="4" width="16.7109375" style="4" customWidth="1"/>
    <col min="5" max="5" width="16.28125" style="4" customWidth="1"/>
    <col min="6" max="8" width="16.7109375" style="4" customWidth="1"/>
    <col min="9" max="10" width="17.7109375" style="4" customWidth="1"/>
    <col min="11" max="11" width="32.421875" style="1" customWidth="1"/>
    <col min="12" max="12" width="8.8515625" style="1" customWidth="1"/>
    <col min="13" max="13" width="13.140625" style="147" bestFit="1" customWidth="1"/>
  </cols>
  <sheetData>
    <row r="1" spans="1:24" ht="20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144"/>
      <c r="N1" s="5"/>
      <c r="O1" s="5"/>
      <c r="P1" s="5"/>
      <c r="Q1" s="6"/>
      <c r="R1" s="6"/>
      <c r="S1" s="6"/>
      <c r="T1" s="6"/>
      <c r="U1" s="6"/>
      <c r="V1" s="6"/>
      <c r="W1" s="6"/>
      <c r="X1" s="6"/>
    </row>
    <row r="2" spans="1:13" s="1" customFormat="1" ht="19.9" customHeight="1">
      <c r="A2" s="166" t="s">
        <v>32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2"/>
      <c r="M2" s="145"/>
    </row>
    <row r="3" spans="1:13" s="1" customFormat="1" ht="19.9" customHeight="1">
      <c r="A3" s="36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52"/>
      <c r="M3" s="145"/>
    </row>
    <row r="4" spans="1:24" s="10" customFormat="1" ht="15.5">
      <c r="A4" s="36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9" t="s">
        <v>0</v>
      </c>
      <c r="L4" s="7"/>
      <c r="M4" s="146"/>
      <c r="N4" s="8"/>
      <c r="O4" s="8"/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15.5">
      <c r="A5" s="36" t="s">
        <v>35</v>
      </c>
      <c r="B5" s="38"/>
      <c r="C5" s="38"/>
      <c r="D5" s="38"/>
      <c r="E5" s="38"/>
      <c r="F5" s="38"/>
      <c r="G5" s="38"/>
      <c r="H5" s="38"/>
      <c r="I5" s="40"/>
      <c r="J5" s="40"/>
      <c r="K5" s="39" t="s">
        <v>62</v>
      </c>
      <c r="L5" s="7"/>
      <c r="M5" s="146"/>
      <c r="N5" s="8"/>
      <c r="O5" s="8"/>
      <c r="P5" s="9"/>
      <c r="Q5" s="9"/>
      <c r="R5" s="9"/>
      <c r="S5" s="9"/>
      <c r="T5" s="9"/>
      <c r="U5" s="9"/>
      <c r="V5" s="9"/>
      <c r="W5" s="9"/>
      <c r="X5" s="9"/>
    </row>
    <row r="6" spans="1:12" ht="9.65" customHeight="1" thickBot="1">
      <c r="A6" s="121"/>
      <c r="B6" s="41"/>
      <c r="C6" s="42"/>
      <c r="D6" s="44"/>
      <c r="E6" s="43"/>
      <c r="F6" s="44"/>
      <c r="G6" s="44"/>
      <c r="H6" s="44"/>
      <c r="I6" s="44"/>
      <c r="J6" s="44"/>
      <c r="K6" s="45"/>
      <c r="L6" s="12"/>
    </row>
    <row r="7" spans="1:13" s="14" customFormat="1" ht="33" customHeight="1">
      <c r="A7" s="122" t="s">
        <v>1</v>
      </c>
      <c r="B7" s="123" t="s">
        <v>14</v>
      </c>
      <c r="C7" s="78" t="s">
        <v>23</v>
      </c>
      <c r="D7" s="79" t="s">
        <v>24</v>
      </c>
      <c r="E7" s="102" t="s">
        <v>25</v>
      </c>
      <c r="F7" s="120" t="s">
        <v>26</v>
      </c>
      <c r="G7" s="102" t="s">
        <v>27</v>
      </c>
      <c r="H7" s="120" t="s">
        <v>28</v>
      </c>
      <c r="I7" s="102" t="s">
        <v>29</v>
      </c>
      <c r="J7" s="120" t="s">
        <v>30</v>
      </c>
      <c r="K7" s="124" t="s">
        <v>2</v>
      </c>
      <c r="L7" s="13"/>
      <c r="M7" s="148"/>
    </row>
    <row r="8" spans="1:24" s="15" customFormat="1" ht="15.5">
      <c r="A8" s="125" t="s">
        <v>3</v>
      </c>
      <c r="B8" s="163">
        <v>13965042</v>
      </c>
      <c r="C8" s="164">
        <v>8507999</v>
      </c>
      <c r="D8" s="165">
        <f>C44</f>
        <v>8330080</v>
      </c>
      <c r="E8" s="61">
        <f>B44</f>
        <v>14988577</v>
      </c>
      <c r="F8" s="62">
        <f>E44</f>
        <v>14810658</v>
      </c>
      <c r="G8" s="61">
        <f>B44</f>
        <v>14988577</v>
      </c>
      <c r="H8" s="62">
        <f>G44</f>
        <v>13545254</v>
      </c>
      <c r="I8" s="61">
        <f>+G8-C8</f>
        <v>6480578</v>
      </c>
      <c r="J8" s="115">
        <f>H8-D8</f>
        <v>5215174</v>
      </c>
      <c r="K8" s="126"/>
      <c r="L8" s="53"/>
      <c r="M8" s="149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13" s="17" customFormat="1" ht="15.5">
      <c r="A9" s="127" t="s">
        <v>4</v>
      </c>
      <c r="B9" s="80"/>
      <c r="C9" s="81"/>
      <c r="D9" s="82"/>
      <c r="E9" s="66"/>
      <c r="F9" s="64"/>
      <c r="G9" s="74"/>
      <c r="H9" s="65"/>
      <c r="I9" s="75">
        <f>+G9-C9</f>
        <v>0</v>
      </c>
      <c r="J9" s="110">
        <f aca="true" t="shared" si="0" ref="J9:J55">H9-D9</f>
        <v>0</v>
      </c>
      <c r="K9" s="128"/>
      <c r="L9" s="16"/>
      <c r="M9" s="150"/>
    </row>
    <row r="10" spans="1:13" s="17" customFormat="1" ht="17.5">
      <c r="A10" s="129" t="s">
        <v>52</v>
      </c>
      <c r="B10" s="80">
        <v>88115448</v>
      </c>
      <c r="C10" s="81">
        <v>96605611</v>
      </c>
      <c r="D10" s="82">
        <v>97526079</v>
      </c>
      <c r="E10" s="63">
        <v>96605611</v>
      </c>
      <c r="F10" s="65">
        <v>97526079</v>
      </c>
      <c r="G10" s="63">
        <v>96605611</v>
      </c>
      <c r="H10" s="65">
        <v>97526079</v>
      </c>
      <c r="I10" s="75">
        <f>+G10-C10</f>
        <v>0</v>
      </c>
      <c r="J10" s="110">
        <f t="shared" si="0"/>
        <v>0</v>
      </c>
      <c r="K10" s="130"/>
      <c r="L10" s="16"/>
      <c r="M10" s="150"/>
    </row>
    <row r="11" spans="1:13" s="17" customFormat="1" ht="15.5">
      <c r="A11" s="129" t="s">
        <v>36</v>
      </c>
      <c r="B11" s="80">
        <v>2630752</v>
      </c>
      <c r="C11" s="81">
        <v>3603436</v>
      </c>
      <c r="D11" s="82">
        <v>3658588</v>
      </c>
      <c r="E11" s="63">
        <v>3603436</v>
      </c>
      <c r="F11" s="142">
        <v>3658588</v>
      </c>
      <c r="G11" s="63">
        <v>3603436</v>
      </c>
      <c r="H11" s="65">
        <v>3658588</v>
      </c>
      <c r="I11" s="75">
        <f aca="true" t="shared" si="1" ref="I11:I18">+G11-C11</f>
        <v>0</v>
      </c>
      <c r="J11" s="110">
        <f aca="true" t="shared" si="2" ref="J11:J18">H11-D11</f>
        <v>0</v>
      </c>
      <c r="K11" s="130"/>
      <c r="L11" s="16"/>
      <c r="M11" s="150"/>
    </row>
    <row r="12" spans="1:13" s="17" customFormat="1" ht="15.5">
      <c r="A12" s="129" t="s">
        <v>37</v>
      </c>
      <c r="B12" s="80">
        <v>365357</v>
      </c>
      <c r="C12" s="81">
        <v>957722</v>
      </c>
      <c r="D12" s="82">
        <v>987065</v>
      </c>
      <c r="E12" s="63">
        <v>957722</v>
      </c>
      <c r="F12" s="142">
        <v>987065</v>
      </c>
      <c r="G12" s="63">
        <v>957722</v>
      </c>
      <c r="H12" s="65">
        <v>987065</v>
      </c>
      <c r="I12" s="75">
        <f t="shared" si="1"/>
        <v>0</v>
      </c>
      <c r="J12" s="110">
        <f t="shared" si="2"/>
        <v>0</v>
      </c>
      <c r="K12" s="130"/>
      <c r="L12" s="16"/>
      <c r="M12" s="150"/>
    </row>
    <row r="13" spans="1:13" s="17" customFormat="1" ht="15.5">
      <c r="A13" s="129" t="s">
        <v>38</v>
      </c>
      <c r="B13" s="80">
        <v>776539</v>
      </c>
      <c r="C13" s="81">
        <v>245000</v>
      </c>
      <c r="D13" s="82">
        <v>30978</v>
      </c>
      <c r="E13" s="63">
        <v>245000</v>
      </c>
      <c r="F13" s="142">
        <v>30978</v>
      </c>
      <c r="G13" s="63">
        <v>245000</v>
      </c>
      <c r="H13" s="65">
        <v>30978</v>
      </c>
      <c r="I13" s="75">
        <f t="shared" si="1"/>
        <v>0</v>
      </c>
      <c r="J13" s="110">
        <f t="shared" si="2"/>
        <v>0</v>
      </c>
      <c r="K13" s="130"/>
      <c r="L13" s="16"/>
      <c r="M13" s="150"/>
    </row>
    <row r="14" spans="1:13" s="17" customFormat="1" ht="15.5">
      <c r="A14" s="129" t="s">
        <v>39</v>
      </c>
      <c r="B14" s="80">
        <v>110073</v>
      </c>
      <c r="C14" s="81">
        <v>32487</v>
      </c>
      <c r="D14" s="82">
        <v>170000</v>
      </c>
      <c r="E14" s="63">
        <v>32487</v>
      </c>
      <c r="F14" s="142">
        <v>170000</v>
      </c>
      <c r="G14" s="63">
        <v>32487</v>
      </c>
      <c r="H14" s="65">
        <v>170000</v>
      </c>
      <c r="I14" s="75">
        <f t="shared" si="1"/>
        <v>0</v>
      </c>
      <c r="J14" s="110">
        <f t="shared" si="2"/>
        <v>0</v>
      </c>
      <c r="K14" s="130"/>
      <c r="L14" s="16"/>
      <c r="M14" s="150"/>
    </row>
    <row r="15" spans="1:13" s="17" customFormat="1" ht="15.5">
      <c r="A15" s="129" t="s">
        <v>40</v>
      </c>
      <c r="B15" s="80">
        <v>871693</v>
      </c>
      <c r="C15" s="81">
        <v>1116537</v>
      </c>
      <c r="D15" s="82">
        <v>1404346</v>
      </c>
      <c r="E15" s="63">
        <v>1116537</v>
      </c>
      <c r="F15" s="141">
        <v>1404346</v>
      </c>
      <c r="G15" s="63">
        <v>1116537</v>
      </c>
      <c r="H15" s="65">
        <v>1404346</v>
      </c>
      <c r="I15" s="75">
        <f t="shared" si="1"/>
        <v>0</v>
      </c>
      <c r="J15" s="110">
        <f t="shared" si="2"/>
        <v>0</v>
      </c>
      <c r="K15" s="130"/>
      <c r="L15" s="16"/>
      <c r="M15" s="150"/>
    </row>
    <row r="16" spans="1:13" s="17" customFormat="1" ht="15.5">
      <c r="A16" s="129" t="s">
        <v>41</v>
      </c>
      <c r="B16" s="80">
        <v>896540</v>
      </c>
      <c r="C16" s="81">
        <v>940570</v>
      </c>
      <c r="D16" s="82">
        <v>987598</v>
      </c>
      <c r="E16" s="63">
        <v>940570</v>
      </c>
      <c r="F16" s="65">
        <v>987598</v>
      </c>
      <c r="G16" s="63">
        <v>940570</v>
      </c>
      <c r="H16" s="65">
        <v>987598</v>
      </c>
      <c r="I16" s="75">
        <f t="shared" si="1"/>
        <v>0</v>
      </c>
      <c r="J16" s="110">
        <f t="shared" si="2"/>
        <v>0</v>
      </c>
      <c r="K16" s="130"/>
      <c r="L16" s="16"/>
      <c r="M16" s="150"/>
    </row>
    <row r="17" spans="1:13" s="17" customFormat="1" ht="15.5">
      <c r="A17" s="129" t="s">
        <v>42</v>
      </c>
      <c r="B17" s="80">
        <v>421250</v>
      </c>
      <c r="C17" s="81">
        <v>169710</v>
      </c>
      <c r="D17" s="82">
        <v>201713</v>
      </c>
      <c r="E17" s="63">
        <v>169710</v>
      </c>
      <c r="F17" s="65">
        <v>201713</v>
      </c>
      <c r="G17" s="63">
        <v>169710</v>
      </c>
      <c r="H17" s="65">
        <v>201713</v>
      </c>
      <c r="I17" s="75">
        <f t="shared" si="1"/>
        <v>0</v>
      </c>
      <c r="J17" s="110">
        <f t="shared" si="2"/>
        <v>0</v>
      </c>
      <c r="K17" s="130"/>
      <c r="L17" s="16"/>
      <c r="M17" s="150"/>
    </row>
    <row r="18" spans="1:13" s="17" customFormat="1" ht="15.5">
      <c r="A18" s="129" t="s">
        <v>43</v>
      </c>
      <c r="B18" s="80">
        <v>5479679</v>
      </c>
      <c r="C18" s="81">
        <v>6209378</v>
      </c>
      <c r="D18" s="82">
        <v>6452908</v>
      </c>
      <c r="E18" s="63">
        <v>6209378</v>
      </c>
      <c r="F18" s="65">
        <v>6452908</v>
      </c>
      <c r="G18" s="63">
        <f>E18+236703-42</f>
        <v>6446039</v>
      </c>
      <c r="H18" s="65">
        <v>6452908</v>
      </c>
      <c r="I18" s="75">
        <f t="shared" si="1"/>
        <v>236661</v>
      </c>
      <c r="J18" s="110">
        <f t="shared" si="2"/>
        <v>0</v>
      </c>
      <c r="K18" s="160" t="s">
        <v>65</v>
      </c>
      <c r="L18" s="20"/>
      <c r="M18" s="150"/>
    </row>
    <row r="19" spans="1:13" s="17" customFormat="1" ht="15.5">
      <c r="A19" s="129" t="s">
        <v>63</v>
      </c>
      <c r="B19" s="80">
        <v>0</v>
      </c>
      <c r="C19" s="81">
        <v>0</v>
      </c>
      <c r="D19" s="82">
        <v>0</v>
      </c>
      <c r="E19" s="63">
        <v>0</v>
      </c>
      <c r="F19" s="65">
        <v>0</v>
      </c>
      <c r="G19" s="63">
        <v>40000</v>
      </c>
      <c r="H19" s="65">
        <v>0</v>
      </c>
      <c r="I19" s="75">
        <f>+G19-C19</f>
        <v>40000</v>
      </c>
      <c r="J19" s="110">
        <f t="shared" si="0"/>
        <v>0</v>
      </c>
      <c r="K19" s="160" t="s">
        <v>51</v>
      </c>
      <c r="L19" s="16"/>
      <c r="M19" s="150"/>
    </row>
    <row r="20" spans="1:13" s="17" customFormat="1" ht="15.5">
      <c r="A20" s="127" t="s">
        <v>5</v>
      </c>
      <c r="B20" s="80">
        <f aca="true" t="shared" si="3" ref="B20:H20">SUM(B10:B19)</f>
        <v>99667331</v>
      </c>
      <c r="C20" s="103">
        <f t="shared" si="3"/>
        <v>109880451</v>
      </c>
      <c r="D20" s="82">
        <f t="shared" si="3"/>
        <v>111419275</v>
      </c>
      <c r="E20" s="76">
        <f t="shared" si="3"/>
        <v>109880451</v>
      </c>
      <c r="F20" s="65">
        <f t="shared" si="3"/>
        <v>111419275</v>
      </c>
      <c r="G20" s="76">
        <f t="shared" si="3"/>
        <v>110157112</v>
      </c>
      <c r="H20" s="65">
        <f t="shared" si="3"/>
        <v>111419275</v>
      </c>
      <c r="I20" s="75">
        <f>+G20-C20</f>
        <v>276661</v>
      </c>
      <c r="J20" s="110">
        <f t="shared" si="0"/>
        <v>0</v>
      </c>
      <c r="K20" s="160"/>
      <c r="L20" s="16"/>
      <c r="M20" s="150"/>
    </row>
    <row r="21" spans="1:106" s="15" customFormat="1" ht="15.5">
      <c r="A21" s="131" t="s">
        <v>15</v>
      </c>
      <c r="B21" s="83"/>
      <c r="C21" s="95"/>
      <c r="D21" s="94">
        <f>C20+D20</f>
        <v>221299726</v>
      </c>
      <c r="E21" s="97"/>
      <c r="F21" s="96">
        <f>E20+F20</f>
        <v>221299726</v>
      </c>
      <c r="G21" s="97"/>
      <c r="H21" s="96">
        <f>G20+H20</f>
        <v>221576387</v>
      </c>
      <c r="I21" s="97"/>
      <c r="J21" s="96">
        <f>I20+J20</f>
        <v>276661</v>
      </c>
      <c r="K21" s="161"/>
      <c r="L21" s="53"/>
      <c r="M21" s="149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</row>
    <row r="22" spans="1:13" s="17" customFormat="1" ht="15.5">
      <c r="A22" s="127" t="s">
        <v>6</v>
      </c>
      <c r="B22" s="80"/>
      <c r="C22" s="81"/>
      <c r="D22" s="82"/>
      <c r="E22" s="63"/>
      <c r="F22" s="64"/>
      <c r="G22" s="75"/>
      <c r="H22" s="65"/>
      <c r="I22" s="75">
        <f aca="true" t="shared" si="4" ref="I22:I35">+G22-C22</f>
        <v>0</v>
      </c>
      <c r="J22" s="110">
        <f t="shared" si="0"/>
        <v>0</v>
      </c>
      <c r="K22" s="162"/>
      <c r="L22" s="16"/>
      <c r="M22" s="150"/>
    </row>
    <row r="23" spans="1:13" s="17" customFormat="1" ht="15.5">
      <c r="A23" s="129" t="s">
        <v>44</v>
      </c>
      <c r="B23" s="80">
        <v>-65871621</v>
      </c>
      <c r="C23" s="81">
        <v>-71806953</v>
      </c>
      <c r="D23" s="82">
        <v>-73850781</v>
      </c>
      <c r="E23" s="63">
        <v>-71806953</v>
      </c>
      <c r="F23" s="64">
        <v>-73850781</v>
      </c>
      <c r="G23" s="75">
        <v>-71806953</v>
      </c>
      <c r="H23" s="65">
        <v>-73850781</v>
      </c>
      <c r="I23" s="75">
        <f t="shared" si="4"/>
        <v>0</v>
      </c>
      <c r="J23" s="110">
        <f t="shared" si="0"/>
        <v>0</v>
      </c>
      <c r="K23" s="160"/>
      <c r="L23" s="16"/>
      <c r="M23" s="150"/>
    </row>
    <row r="24" spans="1:13" s="17" customFormat="1" ht="15.5">
      <c r="A24" s="129" t="s">
        <v>45</v>
      </c>
      <c r="B24" s="80">
        <v>-7430500</v>
      </c>
      <c r="C24" s="81">
        <v>-9864198</v>
      </c>
      <c r="D24" s="82">
        <v>-10190704</v>
      </c>
      <c r="E24" s="63">
        <v>-9864198</v>
      </c>
      <c r="F24" s="64">
        <v>-10190704</v>
      </c>
      <c r="G24" s="75">
        <v>-9864198</v>
      </c>
      <c r="H24" s="65">
        <v>-10190704</v>
      </c>
      <c r="I24" s="75">
        <f t="shared" si="4"/>
        <v>0</v>
      </c>
      <c r="J24" s="110">
        <f t="shared" si="0"/>
        <v>0</v>
      </c>
      <c r="K24" s="160"/>
      <c r="L24" s="16"/>
      <c r="M24" s="150"/>
    </row>
    <row r="25" spans="1:13" s="17" customFormat="1" ht="15.5">
      <c r="A25" s="129" t="s">
        <v>72</v>
      </c>
      <c r="B25" s="80">
        <v>-3300000</v>
      </c>
      <c r="C25" s="81">
        <v>-3850000</v>
      </c>
      <c r="D25" s="82">
        <v>-3850000</v>
      </c>
      <c r="E25" s="63">
        <v>-3850000</v>
      </c>
      <c r="F25" s="64">
        <v>-3850000</v>
      </c>
      <c r="G25" s="75">
        <v>-3850000</v>
      </c>
      <c r="H25" s="65">
        <v>-3850000</v>
      </c>
      <c r="I25" s="75">
        <f t="shared" si="4"/>
        <v>0</v>
      </c>
      <c r="J25" s="110">
        <f t="shared" si="0"/>
        <v>0</v>
      </c>
      <c r="K25" s="160"/>
      <c r="L25" s="16"/>
      <c r="M25" s="150"/>
    </row>
    <row r="26" spans="1:13" s="17" customFormat="1" ht="15.5">
      <c r="A26" s="129" t="s">
        <v>46</v>
      </c>
      <c r="B26" s="80">
        <v>-4361000</v>
      </c>
      <c r="C26" s="81">
        <v>-9083765</v>
      </c>
      <c r="D26" s="82">
        <v>-13171650</v>
      </c>
      <c r="E26" s="63">
        <v>-9083765</v>
      </c>
      <c r="F26" s="64">
        <v>-13171650</v>
      </c>
      <c r="G26" s="75">
        <v>-9083765</v>
      </c>
      <c r="H26" s="65">
        <v>-13171650</v>
      </c>
      <c r="I26" s="75">
        <f t="shared" si="4"/>
        <v>0</v>
      </c>
      <c r="J26" s="110">
        <f t="shared" si="0"/>
        <v>0</v>
      </c>
      <c r="K26" s="160"/>
      <c r="L26" s="16"/>
      <c r="M26" s="150"/>
    </row>
    <row r="27" spans="1:13" s="17" customFormat="1" ht="17.5">
      <c r="A27" s="129" t="s">
        <v>53</v>
      </c>
      <c r="B27" s="80">
        <v>-1096944</v>
      </c>
      <c r="C27" s="81">
        <v>0</v>
      </c>
      <c r="D27" s="82">
        <v>0</v>
      </c>
      <c r="E27" s="63">
        <v>0</v>
      </c>
      <c r="F27" s="64">
        <v>0</v>
      </c>
      <c r="G27" s="75">
        <v>0</v>
      </c>
      <c r="H27" s="65">
        <v>0</v>
      </c>
      <c r="I27" s="75">
        <f t="shared" si="4"/>
        <v>0</v>
      </c>
      <c r="J27" s="110">
        <f t="shared" si="0"/>
        <v>0</v>
      </c>
      <c r="K27" s="160"/>
      <c r="L27" s="16"/>
      <c r="M27" s="150"/>
    </row>
    <row r="28" spans="1:13" s="17" customFormat="1" ht="15.5">
      <c r="A28" s="129" t="s">
        <v>47</v>
      </c>
      <c r="B28" s="80">
        <v>-2000000</v>
      </c>
      <c r="C28" s="81">
        <v>0</v>
      </c>
      <c r="D28" s="82">
        <v>0</v>
      </c>
      <c r="E28" s="63">
        <v>0</v>
      </c>
      <c r="F28" s="64">
        <v>0</v>
      </c>
      <c r="G28" s="75">
        <v>0</v>
      </c>
      <c r="H28" s="65">
        <v>0</v>
      </c>
      <c r="I28" s="75">
        <f t="shared" si="4"/>
        <v>0</v>
      </c>
      <c r="J28" s="110">
        <f t="shared" si="0"/>
        <v>0</v>
      </c>
      <c r="K28" s="160"/>
      <c r="L28" s="16"/>
      <c r="M28" s="150"/>
    </row>
    <row r="29" spans="1:13" s="17" customFormat="1" ht="15.5">
      <c r="A29" s="129" t="s">
        <v>58</v>
      </c>
      <c r="B29" s="80">
        <v>-8867391</v>
      </c>
      <c r="C29" s="81">
        <v>-9148414</v>
      </c>
      <c r="D29" s="82">
        <v>-3371901</v>
      </c>
      <c r="E29" s="63">
        <v>-9148414</v>
      </c>
      <c r="F29" s="64">
        <v>-3371901</v>
      </c>
      <c r="G29" s="75">
        <v>-9148414</v>
      </c>
      <c r="H29" s="65">
        <v>-3371901</v>
      </c>
      <c r="I29" s="75">
        <f t="shared" si="4"/>
        <v>0</v>
      </c>
      <c r="J29" s="110">
        <f t="shared" si="0"/>
        <v>0</v>
      </c>
      <c r="K29" s="160"/>
      <c r="L29" s="16"/>
      <c r="M29" s="150"/>
    </row>
    <row r="30" spans="1:13" s="17" customFormat="1" ht="15.5">
      <c r="A30" s="129" t="s">
        <v>48</v>
      </c>
      <c r="B30" s="80">
        <v>0</v>
      </c>
      <c r="C30" s="81">
        <v>-95662</v>
      </c>
      <c r="D30" s="82">
        <v>-144543</v>
      </c>
      <c r="E30" s="63">
        <v>-95662</v>
      </c>
      <c r="F30" s="64">
        <v>-144543</v>
      </c>
      <c r="G30" s="75">
        <v>-95662</v>
      </c>
      <c r="H30" s="65">
        <v>-144543</v>
      </c>
      <c r="I30" s="75">
        <f>+G30-C30</f>
        <v>0</v>
      </c>
      <c r="J30" s="110">
        <f aca="true" t="shared" si="5" ref="J30">H30-D30</f>
        <v>0</v>
      </c>
      <c r="K30" s="160"/>
      <c r="L30" s="16"/>
      <c r="M30" s="150"/>
    </row>
    <row r="31" spans="1:13" s="17" customFormat="1" ht="15.5">
      <c r="A31" s="129" t="s">
        <v>49</v>
      </c>
      <c r="B31" s="80">
        <v>0</v>
      </c>
      <c r="C31" s="81">
        <v>0</v>
      </c>
      <c r="D31" s="82">
        <v>0</v>
      </c>
      <c r="E31" s="63">
        <v>0</v>
      </c>
      <c r="F31" s="64">
        <v>0</v>
      </c>
      <c r="G31" s="75">
        <v>-655700</v>
      </c>
      <c r="H31" s="65">
        <v>-602648</v>
      </c>
      <c r="I31" s="75">
        <f t="shared" si="4"/>
        <v>-655700</v>
      </c>
      <c r="J31" s="110">
        <f t="shared" si="0"/>
        <v>-602648</v>
      </c>
      <c r="K31" s="160" t="s">
        <v>64</v>
      </c>
      <c r="L31" s="16"/>
      <c r="M31" s="150"/>
    </row>
    <row r="32" spans="1:13" s="17" customFormat="1" ht="15.5">
      <c r="A32" s="129" t="s">
        <v>50</v>
      </c>
      <c r="B32" s="80">
        <v>0</v>
      </c>
      <c r="C32" s="81">
        <v>0</v>
      </c>
      <c r="D32" s="82">
        <v>0</v>
      </c>
      <c r="E32" s="63">
        <v>0</v>
      </c>
      <c r="F32" s="64">
        <v>0</v>
      </c>
      <c r="G32" s="75">
        <v>-836407</v>
      </c>
      <c r="H32" s="65">
        <v>0</v>
      </c>
      <c r="I32" s="75">
        <f t="shared" si="4"/>
        <v>-836407</v>
      </c>
      <c r="J32" s="110">
        <f t="shared" si="0"/>
        <v>0</v>
      </c>
      <c r="K32" s="160" t="s">
        <v>66</v>
      </c>
      <c r="L32" s="16"/>
      <c r="M32" s="150"/>
    </row>
    <row r="33" spans="1:13" s="17" customFormat="1" ht="15.5">
      <c r="A33" s="129" t="s">
        <v>43</v>
      </c>
      <c r="B33" s="80">
        <v>-5706382</v>
      </c>
      <c r="C33" s="81">
        <v>-6209378</v>
      </c>
      <c r="D33" s="82">
        <v>-6452908</v>
      </c>
      <c r="E33" s="63">
        <v>-6209378</v>
      </c>
      <c r="F33" s="65">
        <v>-6452908</v>
      </c>
      <c r="G33" s="63">
        <v>-6209378</v>
      </c>
      <c r="H33" s="65">
        <v>-6452908</v>
      </c>
      <c r="I33" s="75">
        <f t="shared" si="4"/>
        <v>0</v>
      </c>
      <c r="J33" s="110">
        <f t="shared" si="0"/>
        <v>0</v>
      </c>
      <c r="K33" s="160"/>
      <c r="L33" s="16"/>
      <c r="M33" s="150"/>
    </row>
    <row r="34" spans="1:13" s="17" customFormat="1" ht="15.5">
      <c r="A34" s="129" t="s">
        <v>70</v>
      </c>
      <c r="B34" s="80"/>
      <c r="C34" s="81"/>
      <c r="D34" s="82"/>
      <c r="E34" s="63"/>
      <c r="F34" s="142"/>
      <c r="G34" s="63">
        <v>-9958</v>
      </c>
      <c r="H34" s="65"/>
      <c r="I34" s="75">
        <f aca="true" t="shared" si="6" ref="I34">+G34-C34</f>
        <v>-9958</v>
      </c>
      <c r="J34" s="110">
        <f aca="true" t="shared" si="7" ref="J34">H34-D34</f>
        <v>0</v>
      </c>
      <c r="K34" s="160" t="s">
        <v>71</v>
      </c>
      <c r="L34" s="16"/>
      <c r="M34" s="150"/>
    </row>
    <row r="35" spans="1:13" s="17" customFormat="1" ht="15.5">
      <c r="A35" s="129" t="s">
        <v>63</v>
      </c>
      <c r="B35" s="80">
        <v>0</v>
      </c>
      <c r="C35" s="81">
        <v>0</v>
      </c>
      <c r="D35" s="82">
        <v>0</v>
      </c>
      <c r="E35" s="63">
        <v>0</v>
      </c>
      <c r="F35" s="141">
        <v>0</v>
      </c>
      <c r="G35" s="63">
        <v>-40000</v>
      </c>
      <c r="H35" s="65">
        <v>0</v>
      </c>
      <c r="I35" s="75">
        <f t="shared" si="4"/>
        <v>-40000</v>
      </c>
      <c r="J35" s="110">
        <f t="shared" si="0"/>
        <v>0</v>
      </c>
      <c r="K35" s="130" t="s">
        <v>51</v>
      </c>
      <c r="L35" s="16"/>
      <c r="M35" s="150"/>
    </row>
    <row r="36" spans="1:13" s="17" customFormat="1" ht="15.5">
      <c r="A36" s="132" t="s">
        <v>7</v>
      </c>
      <c r="B36" s="108">
        <f>SUM(B22:B35)</f>
        <v>-98633838</v>
      </c>
      <c r="C36" s="107">
        <f>SUM(C22:C35)</f>
        <v>-110058370</v>
      </c>
      <c r="D36" s="106">
        <f>SUM(D22:D35)</f>
        <v>-111032487</v>
      </c>
      <c r="E36" s="109">
        <f>SUM(E22:E35)</f>
        <v>-110058370</v>
      </c>
      <c r="F36" s="109">
        <f aca="true" t="shared" si="8" ref="F36:H36">SUM(F22:F35)</f>
        <v>-111032487</v>
      </c>
      <c r="G36" s="109">
        <f t="shared" si="8"/>
        <v>-111600435</v>
      </c>
      <c r="H36" s="109">
        <f t="shared" si="8"/>
        <v>-111635135</v>
      </c>
      <c r="I36" s="75">
        <f>+G36-C36</f>
        <v>-1542065</v>
      </c>
      <c r="J36" s="110">
        <f t="shared" si="0"/>
        <v>-602648</v>
      </c>
      <c r="K36" s="130"/>
      <c r="L36" s="16"/>
      <c r="M36" s="150"/>
    </row>
    <row r="37" spans="1:106" s="15" customFormat="1" ht="15.5">
      <c r="A37" s="131" t="s">
        <v>16</v>
      </c>
      <c r="B37" s="83"/>
      <c r="C37" s="95"/>
      <c r="D37" s="94">
        <f>C36+D36</f>
        <v>-221090857</v>
      </c>
      <c r="E37" s="97"/>
      <c r="F37" s="96">
        <f>E36+F36</f>
        <v>-221090857</v>
      </c>
      <c r="G37" s="97"/>
      <c r="H37" s="96">
        <f>G36+H36</f>
        <v>-223235570</v>
      </c>
      <c r="I37" s="116"/>
      <c r="J37" s="111">
        <f>I36+J36</f>
        <v>-2144713</v>
      </c>
      <c r="K37" s="133"/>
      <c r="L37" s="53"/>
      <c r="M37" s="149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</row>
    <row r="38" spans="1:13" s="17" customFormat="1" ht="15.5">
      <c r="A38" s="134" t="s">
        <v>8</v>
      </c>
      <c r="B38" s="84"/>
      <c r="C38" s="85"/>
      <c r="D38" s="86"/>
      <c r="E38" s="68"/>
      <c r="F38" s="77"/>
      <c r="G38" s="68"/>
      <c r="H38" s="77"/>
      <c r="I38" s="112">
        <f>G38-C38</f>
        <v>0</v>
      </c>
      <c r="J38" s="112">
        <f t="shared" si="0"/>
        <v>0</v>
      </c>
      <c r="K38" s="133"/>
      <c r="L38" s="16"/>
      <c r="M38" s="150"/>
    </row>
    <row r="39" spans="1:13" s="17" customFormat="1" ht="15.5">
      <c r="A39" s="127" t="s">
        <v>9</v>
      </c>
      <c r="B39" s="87"/>
      <c r="C39" s="81"/>
      <c r="D39" s="88"/>
      <c r="E39" s="63"/>
      <c r="F39" s="65"/>
      <c r="G39" s="63"/>
      <c r="H39" s="65"/>
      <c r="I39" s="75">
        <f aca="true" t="shared" si="9" ref="I39:I42">+G39-C39</f>
        <v>0</v>
      </c>
      <c r="J39" s="110">
        <f t="shared" si="0"/>
        <v>0</v>
      </c>
      <c r="K39" s="128"/>
      <c r="L39" s="16"/>
      <c r="M39" s="150"/>
    </row>
    <row r="40" spans="1:13" s="17" customFormat="1" ht="15.5">
      <c r="A40" s="129" t="s">
        <v>54</v>
      </c>
      <c r="B40" s="87">
        <v>-836407</v>
      </c>
      <c r="C40" s="81"/>
      <c r="D40" s="82"/>
      <c r="E40" s="63"/>
      <c r="F40" s="65"/>
      <c r="G40" s="63"/>
      <c r="H40" s="65"/>
      <c r="I40" s="75"/>
      <c r="J40" s="110"/>
      <c r="K40" s="130"/>
      <c r="L40" s="16"/>
      <c r="M40" s="150"/>
    </row>
    <row r="41" spans="1:13" s="17" customFormat="1" ht="15.5">
      <c r="A41" s="129" t="s">
        <v>69</v>
      </c>
      <c r="B41" s="87">
        <v>-9958</v>
      </c>
      <c r="C41" s="81"/>
      <c r="D41" s="82"/>
      <c r="E41" s="63"/>
      <c r="F41" s="65"/>
      <c r="G41" s="63"/>
      <c r="H41" s="65"/>
      <c r="I41" s="75"/>
      <c r="J41" s="110">
        <f t="shared" si="0"/>
        <v>0</v>
      </c>
      <c r="K41" s="130"/>
      <c r="L41" s="16"/>
      <c r="M41" s="150"/>
    </row>
    <row r="42" spans="1:13" s="17" customFormat="1" ht="15.5">
      <c r="A42" s="127" t="s">
        <v>10</v>
      </c>
      <c r="B42" s="87">
        <f aca="true" t="shared" si="10" ref="B42:H42">SUM(B41:B41)</f>
        <v>-9958</v>
      </c>
      <c r="C42" s="104">
        <f t="shared" si="10"/>
        <v>0</v>
      </c>
      <c r="D42" s="89">
        <f t="shared" si="10"/>
        <v>0</v>
      </c>
      <c r="E42" s="105">
        <f t="shared" si="10"/>
        <v>0</v>
      </c>
      <c r="F42" s="69">
        <f t="shared" si="10"/>
        <v>0</v>
      </c>
      <c r="G42" s="105">
        <f t="shared" si="10"/>
        <v>0</v>
      </c>
      <c r="H42" s="69">
        <f t="shared" si="10"/>
        <v>0</v>
      </c>
      <c r="I42" s="75">
        <f t="shared" si="9"/>
        <v>0</v>
      </c>
      <c r="J42" s="110">
        <f t="shared" si="0"/>
        <v>0</v>
      </c>
      <c r="K42" s="130"/>
      <c r="L42" s="16"/>
      <c r="M42" s="150"/>
    </row>
    <row r="43" spans="1:13" s="17" customFormat="1" ht="15.5">
      <c r="A43" s="135" t="s">
        <v>17</v>
      </c>
      <c r="B43" s="99"/>
      <c r="C43" s="100"/>
      <c r="D43" s="94">
        <f>C42+D42</f>
        <v>0</v>
      </c>
      <c r="E43" s="101"/>
      <c r="F43" s="96">
        <f>E42+F42</f>
        <v>0</v>
      </c>
      <c r="G43" s="101"/>
      <c r="H43" s="96">
        <f>G42+H42</f>
        <v>0</v>
      </c>
      <c r="I43" s="113"/>
      <c r="J43" s="112">
        <f>I42+J42</f>
        <v>0</v>
      </c>
      <c r="K43" s="128"/>
      <c r="L43" s="16"/>
      <c r="M43" s="150"/>
    </row>
    <row r="44" spans="1:106" s="19" customFormat="1" ht="15.5">
      <c r="A44" s="131" t="s">
        <v>11</v>
      </c>
      <c r="B44" s="84">
        <f>+B8+B20+B36+B42</f>
        <v>14988577</v>
      </c>
      <c r="C44" s="84">
        <f>+C8+C20+C36+C42</f>
        <v>8330080</v>
      </c>
      <c r="D44" s="84">
        <f aca="true" t="shared" si="11" ref="D44">+D8+D20+D36+D42</f>
        <v>8716868</v>
      </c>
      <c r="E44" s="98">
        <f>+E8+E20+E36+E38</f>
        <v>14810658</v>
      </c>
      <c r="F44" s="70">
        <f>+F8+F20+F36+F38</f>
        <v>15197446</v>
      </c>
      <c r="G44" s="152">
        <f>+G8+G20+G36+G38</f>
        <v>13545254</v>
      </c>
      <c r="H44" s="153">
        <f>+H8+H20+H36+H38+H43</f>
        <v>13329394</v>
      </c>
      <c r="I44" s="114">
        <f>SUM(I39:I43)</f>
        <v>0</v>
      </c>
      <c r="J44" s="112">
        <f>H44-D44</f>
        <v>4612526</v>
      </c>
      <c r="K44" s="133"/>
      <c r="L44" s="16"/>
      <c r="M44" s="20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3" s="17" customFormat="1" ht="15.5">
      <c r="A45" s="127" t="s">
        <v>18</v>
      </c>
      <c r="B45" s="80"/>
      <c r="C45" s="138"/>
      <c r="D45" s="82"/>
      <c r="E45" s="66"/>
      <c r="F45" s="72"/>
      <c r="G45" s="66"/>
      <c r="H45" s="72"/>
      <c r="I45" s="75">
        <f aca="true" t="shared" si="12" ref="I45:I53">+G45-C45</f>
        <v>0</v>
      </c>
      <c r="J45" s="110">
        <f t="shared" si="0"/>
        <v>0</v>
      </c>
      <c r="K45" s="128"/>
      <c r="L45" s="20"/>
      <c r="M45" s="150"/>
    </row>
    <row r="46" spans="1:13" s="17" customFormat="1" ht="15.5">
      <c r="A46" s="129" t="s">
        <v>20</v>
      </c>
      <c r="B46" s="80"/>
      <c r="C46" s="81"/>
      <c r="D46" s="82"/>
      <c r="E46" s="63"/>
      <c r="F46" s="72"/>
      <c r="G46" s="63"/>
      <c r="H46" s="72"/>
      <c r="I46" s="75">
        <f t="shared" si="12"/>
        <v>0</v>
      </c>
      <c r="J46" s="110">
        <f t="shared" si="0"/>
        <v>0</v>
      </c>
      <c r="K46" s="130"/>
      <c r="L46" s="20"/>
      <c r="M46" s="150"/>
    </row>
    <row r="47" spans="1:13" s="17" customFormat="1" ht="15.5">
      <c r="A47" s="129" t="s">
        <v>19</v>
      </c>
      <c r="B47" s="80"/>
      <c r="C47" s="81"/>
      <c r="D47" s="82"/>
      <c r="E47" s="63"/>
      <c r="F47" s="72"/>
      <c r="G47" s="63"/>
      <c r="H47" s="72"/>
      <c r="I47" s="75">
        <f t="shared" si="12"/>
        <v>0</v>
      </c>
      <c r="J47" s="110">
        <f t="shared" si="0"/>
        <v>0</v>
      </c>
      <c r="K47" s="130"/>
      <c r="L47" s="20"/>
      <c r="M47" s="150"/>
    </row>
    <row r="48" spans="1:13" s="17" customFormat="1" ht="15.5">
      <c r="A48" s="129" t="s">
        <v>21</v>
      </c>
      <c r="B48" s="80"/>
      <c r="C48" s="81"/>
      <c r="D48" s="82"/>
      <c r="E48" s="63"/>
      <c r="F48" s="72"/>
      <c r="G48" s="63"/>
      <c r="H48" s="72"/>
      <c r="I48" s="75">
        <f t="shared" si="12"/>
        <v>0</v>
      </c>
      <c r="J48" s="110">
        <f t="shared" si="0"/>
        <v>0</v>
      </c>
      <c r="K48" s="130"/>
      <c r="L48" s="20"/>
      <c r="M48" s="150"/>
    </row>
    <row r="49" spans="1:13" s="17" customFormat="1" ht="17.5">
      <c r="A49" s="129" t="s">
        <v>67</v>
      </c>
      <c r="B49" s="80"/>
      <c r="C49" s="81">
        <v>-8974119</v>
      </c>
      <c r="D49" s="82">
        <v>-9229598</v>
      </c>
      <c r="E49" s="63">
        <f>ROUND(E23*45/360,0)</f>
        <v>-8975869</v>
      </c>
      <c r="F49" s="63">
        <f>ROUND(F23*45/360,0)</f>
        <v>-9231348</v>
      </c>
      <c r="G49" s="63">
        <f>ROUND(G23*45/360,0)</f>
        <v>-8975869</v>
      </c>
      <c r="H49" s="63">
        <f>ROUND(H23*45/360,0)</f>
        <v>-9231348</v>
      </c>
      <c r="I49" s="75">
        <f t="shared" si="12"/>
        <v>-1750</v>
      </c>
      <c r="J49" s="110">
        <f t="shared" si="0"/>
        <v>-1750</v>
      </c>
      <c r="K49" s="130"/>
      <c r="L49" s="20"/>
      <c r="M49" s="150"/>
    </row>
    <row r="50" spans="1:13" s="17" customFormat="1" ht="7.5" customHeight="1">
      <c r="A50" s="129"/>
      <c r="B50" s="80"/>
      <c r="C50" s="81"/>
      <c r="D50" s="82"/>
      <c r="E50" s="63"/>
      <c r="F50" s="72"/>
      <c r="G50" s="63"/>
      <c r="H50" s="72"/>
      <c r="I50" s="75"/>
      <c r="J50" s="110"/>
      <c r="K50" s="130"/>
      <c r="L50" s="20"/>
      <c r="M50" s="150"/>
    </row>
    <row r="51" spans="1:13" s="17" customFormat="1" ht="15.75" customHeight="1">
      <c r="A51" s="129" t="s">
        <v>31</v>
      </c>
      <c r="B51" s="80">
        <f>SUM(B46:B49)</f>
        <v>0</v>
      </c>
      <c r="C51" s="81">
        <f aca="true" t="shared" si="13" ref="C51:H51">SUM(C46:C49)</f>
        <v>-8974119</v>
      </c>
      <c r="D51" s="82">
        <f t="shared" si="13"/>
        <v>-9229598</v>
      </c>
      <c r="E51" s="63">
        <f t="shared" si="13"/>
        <v>-8975869</v>
      </c>
      <c r="F51" s="65">
        <f t="shared" si="13"/>
        <v>-9231348</v>
      </c>
      <c r="G51" s="63">
        <f t="shared" si="13"/>
        <v>-8975869</v>
      </c>
      <c r="H51" s="72">
        <f t="shared" si="13"/>
        <v>-9231348</v>
      </c>
      <c r="I51" s="75">
        <f t="shared" si="12"/>
        <v>-1750</v>
      </c>
      <c r="J51" s="110">
        <f t="shared" si="0"/>
        <v>-1750</v>
      </c>
      <c r="K51" s="130"/>
      <c r="L51" s="20"/>
      <c r="M51" s="150"/>
    </row>
    <row r="52" spans="1:13" s="17" customFormat="1" ht="7.5" customHeight="1">
      <c r="A52" s="129"/>
      <c r="B52" s="80"/>
      <c r="C52" s="81"/>
      <c r="D52" s="82"/>
      <c r="E52" s="63"/>
      <c r="F52" s="72"/>
      <c r="G52" s="63"/>
      <c r="H52" s="72"/>
      <c r="I52" s="75"/>
      <c r="J52" s="110"/>
      <c r="K52" s="130"/>
      <c r="L52" s="20"/>
      <c r="M52" s="150"/>
    </row>
    <row r="53" spans="1:13" s="15" customFormat="1" ht="15.5">
      <c r="A53" s="129" t="s">
        <v>22</v>
      </c>
      <c r="B53" s="90"/>
      <c r="C53" s="91"/>
      <c r="D53" s="92"/>
      <c r="E53" s="71"/>
      <c r="F53" s="73"/>
      <c r="G53" s="71"/>
      <c r="H53" s="73"/>
      <c r="I53" s="75">
        <f t="shared" si="12"/>
        <v>0</v>
      </c>
      <c r="J53" s="110">
        <f t="shared" si="0"/>
        <v>0</v>
      </c>
      <c r="K53" s="130"/>
      <c r="L53" s="55"/>
      <c r="M53" s="149"/>
    </row>
    <row r="54" spans="1:13" s="15" customFormat="1" ht="7.5" customHeight="1">
      <c r="A54" s="129"/>
      <c r="B54" s="90"/>
      <c r="C54" s="139"/>
      <c r="D54" s="92"/>
      <c r="E54" s="67"/>
      <c r="F54" s="73"/>
      <c r="G54" s="67"/>
      <c r="H54" s="73"/>
      <c r="I54" s="75"/>
      <c r="J54" s="110"/>
      <c r="K54" s="130"/>
      <c r="L54" s="55"/>
      <c r="M54" s="149"/>
    </row>
    <row r="55" spans="1:13" s="15" customFormat="1" ht="16.5" customHeight="1" thickBot="1">
      <c r="A55" s="136" t="s">
        <v>12</v>
      </c>
      <c r="B55" s="119">
        <f>+B44+B51+B53</f>
        <v>14988577</v>
      </c>
      <c r="C55" s="140">
        <f aca="true" t="shared" si="14" ref="C55:H55">+C44+C51+C53</f>
        <v>-644039</v>
      </c>
      <c r="D55" s="93">
        <f t="shared" si="14"/>
        <v>-512730</v>
      </c>
      <c r="E55" s="140">
        <f t="shared" si="14"/>
        <v>5834789</v>
      </c>
      <c r="F55" s="93">
        <f t="shared" si="14"/>
        <v>5966098</v>
      </c>
      <c r="G55" s="140">
        <f t="shared" si="14"/>
        <v>4569385</v>
      </c>
      <c r="H55" s="93">
        <f t="shared" si="14"/>
        <v>4098046</v>
      </c>
      <c r="I55" s="117">
        <f>SUM(I45:I53)</f>
        <v>-3500</v>
      </c>
      <c r="J55" s="118">
        <f t="shared" si="0"/>
        <v>4610776</v>
      </c>
      <c r="K55" s="137"/>
      <c r="L55" s="53"/>
      <c r="M55" s="149"/>
    </row>
    <row r="56" spans="1:13" s="15" customFormat="1" ht="16.5" customHeight="1">
      <c r="A56" s="58"/>
      <c r="B56" s="46"/>
      <c r="C56" s="46"/>
      <c r="D56" s="46"/>
      <c r="E56" s="46"/>
      <c r="F56" s="46"/>
      <c r="G56" s="46"/>
      <c r="H56" s="46"/>
      <c r="I56" s="59"/>
      <c r="J56" s="59"/>
      <c r="K56" s="60"/>
      <c r="L56" s="53"/>
      <c r="M56" s="149"/>
    </row>
    <row r="57" spans="1:13" s="22" customFormat="1" ht="16.15" customHeight="1">
      <c r="A57" s="154" t="s">
        <v>13</v>
      </c>
      <c r="B57" s="47"/>
      <c r="C57" s="48"/>
      <c r="D57" s="47"/>
      <c r="E57" s="47"/>
      <c r="F57" s="47"/>
      <c r="G57" s="47"/>
      <c r="H57" s="47"/>
      <c r="I57" s="49"/>
      <c r="J57" s="49"/>
      <c r="K57" s="47"/>
      <c r="L57" s="21"/>
      <c r="M57" s="151"/>
    </row>
    <row r="58" spans="1:13" s="22" customFormat="1" ht="16.15" customHeight="1">
      <c r="A58" s="56" t="s">
        <v>56</v>
      </c>
      <c r="B58" s="57"/>
      <c r="C58" s="50"/>
      <c r="D58" s="47"/>
      <c r="E58" s="45"/>
      <c r="F58" s="47"/>
      <c r="G58" s="47"/>
      <c r="H58" s="47"/>
      <c r="I58" s="47"/>
      <c r="J58" s="47"/>
      <c r="K58" s="45"/>
      <c r="L58" s="23"/>
      <c r="M58" s="151"/>
    </row>
    <row r="59" spans="1:13" s="22" customFormat="1" ht="16.15" customHeight="1">
      <c r="A59" s="155" t="s">
        <v>55</v>
      </c>
      <c r="B59" s="45"/>
      <c r="C59" s="51"/>
      <c r="D59" s="47"/>
      <c r="E59" s="45"/>
      <c r="F59" s="47"/>
      <c r="G59" s="47"/>
      <c r="H59" s="47"/>
      <c r="I59" s="47"/>
      <c r="J59" s="47"/>
      <c r="K59" s="45"/>
      <c r="L59" s="23"/>
      <c r="M59" s="151"/>
    </row>
    <row r="60" spans="1:13" s="22" customFormat="1" ht="16.15" customHeight="1">
      <c r="A60" s="56" t="s">
        <v>59</v>
      </c>
      <c r="B60" s="47"/>
      <c r="C60" s="48"/>
      <c r="D60" s="47"/>
      <c r="E60" s="47"/>
      <c r="F60" s="47"/>
      <c r="G60" s="47"/>
      <c r="H60" s="47"/>
      <c r="I60" s="47"/>
      <c r="J60" s="47"/>
      <c r="K60" s="43"/>
      <c r="L60" s="23"/>
      <c r="M60" s="151"/>
    </row>
    <row r="61" spans="1:13" s="17" customFormat="1" ht="16.15" customHeight="1">
      <c r="A61" s="156" t="s">
        <v>61</v>
      </c>
      <c r="B61" s="33"/>
      <c r="C61" s="34"/>
      <c r="D61" s="35"/>
      <c r="E61" s="33"/>
      <c r="F61" s="35"/>
      <c r="G61" s="35"/>
      <c r="H61" s="35"/>
      <c r="I61" s="35"/>
      <c r="J61" s="35"/>
      <c r="K61" s="35"/>
      <c r="L61" s="24"/>
      <c r="M61" s="148"/>
    </row>
    <row r="62" spans="1:13" s="17" customFormat="1" ht="16.15" customHeight="1">
      <c r="A62" s="157" t="s">
        <v>60</v>
      </c>
      <c r="B62" s="25"/>
      <c r="C62" s="26"/>
      <c r="D62" s="25"/>
      <c r="E62" s="25"/>
      <c r="F62" s="25"/>
      <c r="G62" s="25"/>
      <c r="H62" s="25"/>
      <c r="I62" s="25"/>
      <c r="J62" s="25"/>
      <c r="K62" s="23"/>
      <c r="L62" s="18"/>
      <c r="M62" s="148"/>
    </row>
    <row r="63" spans="1:13" s="17" customFormat="1" ht="16.15" customHeight="1">
      <c r="A63" s="158" t="s">
        <v>57</v>
      </c>
      <c r="B63" s="25"/>
      <c r="C63" s="26"/>
      <c r="D63" s="25"/>
      <c r="E63" s="25"/>
      <c r="F63" s="25"/>
      <c r="G63" s="25"/>
      <c r="H63" s="25"/>
      <c r="I63" s="25"/>
      <c r="J63" s="25"/>
      <c r="K63" s="23"/>
      <c r="L63" s="18"/>
      <c r="M63" s="148"/>
    </row>
    <row r="64" spans="1:13" s="17" customFormat="1" ht="15" customHeight="1">
      <c r="A64" s="158" t="s">
        <v>68</v>
      </c>
      <c r="B64" s="25"/>
      <c r="C64" s="26"/>
      <c r="D64" s="25"/>
      <c r="E64" s="25"/>
      <c r="F64" s="25"/>
      <c r="G64" s="25"/>
      <c r="H64" s="25"/>
      <c r="I64" s="25"/>
      <c r="J64" s="25"/>
      <c r="K64" s="23"/>
      <c r="L64" s="18"/>
      <c r="M64" s="148"/>
    </row>
    <row r="65" spans="1:13" s="17" customFormat="1" ht="15.5">
      <c r="A65" s="159"/>
      <c r="B65" s="25"/>
      <c r="C65" s="26"/>
      <c r="D65" s="25"/>
      <c r="E65" s="25"/>
      <c r="F65" s="25"/>
      <c r="G65" s="25"/>
      <c r="H65" s="25"/>
      <c r="I65" s="25"/>
      <c r="J65" s="25"/>
      <c r="K65" s="23"/>
      <c r="L65" s="18"/>
      <c r="M65" s="148"/>
    </row>
    <row r="66" spans="1:13" s="17" customFormat="1" ht="15.5">
      <c r="A66" s="143"/>
      <c r="B66" s="25"/>
      <c r="C66" s="26"/>
      <c r="D66" s="25"/>
      <c r="E66" s="25"/>
      <c r="F66" s="25"/>
      <c r="G66" s="25"/>
      <c r="H66" s="25"/>
      <c r="I66" s="25"/>
      <c r="J66" s="25"/>
      <c r="K66" s="23"/>
      <c r="L66" s="18"/>
      <c r="M66" s="148"/>
    </row>
    <row r="67" spans="1:13" s="17" customFormat="1" ht="15.5">
      <c r="A67" s="27"/>
      <c r="B67" s="25"/>
      <c r="C67" s="26"/>
      <c r="D67" s="25"/>
      <c r="E67" s="25"/>
      <c r="F67" s="25"/>
      <c r="G67" s="25"/>
      <c r="H67" s="25"/>
      <c r="I67" s="25"/>
      <c r="J67" s="25"/>
      <c r="K67" s="23"/>
      <c r="L67" s="18"/>
      <c r="M67" s="148"/>
    </row>
    <row r="68" spans="2:12" ht="15.5">
      <c r="B68" s="29"/>
      <c r="C68" s="30"/>
      <c r="D68" s="29"/>
      <c r="E68" s="29"/>
      <c r="F68" s="29"/>
      <c r="G68" s="29"/>
      <c r="H68" s="29"/>
      <c r="I68" s="29"/>
      <c r="J68" s="29"/>
      <c r="K68" s="31"/>
      <c r="L68" s="32"/>
    </row>
    <row r="69" spans="2:12" ht="15.5">
      <c r="B69" s="29"/>
      <c r="C69" s="30"/>
      <c r="D69" s="29"/>
      <c r="E69" s="29"/>
      <c r="F69" s="29"/>
      <c r="G69" s="29"/>
      <c r="H69" s="29"/>
      <c r="I69" s="29"/>
      <c r="J69" s="29"/>
      <c r="K69" s="31"/>
      <c r="L69" s="32"/>
    </row>
    <row r="70" spans="2:12" ht="15.5">
      <c r="B70" s="29"/>
      <c r="C70" s="30"/>
      <c r="D70" s="29"/>
      <c r="E70" s="29"/>
      <c r="F70" s="29"/>
      <c r="G70" s="29"/>
      <c r="H70" s="29"/>
      <c r="I70" s="29"/>
      <c r="J70" s="29"/>
      <c r="K70" s="31"/>
      <c r="L70" s="32"/>
    </row>
    <row r="71" spans="2:12" ht="15.5">
      <c r="B71" s="29"/>
      <c r="C71" s="30"/>
      <c r="D71" s="29"/>
      <c r="E71" s="29"/>
      <c r="F71" s="29"/>
      <c r="G71" s="29"/>
      <c r="H71" s="29"/>
      <c r="I71" s="29"/>
      <c r="J71" s="29"/>
      <c r="K71" s="31"/>
      <c r="L71" s="32"/>
    </row>
    <row r="72" ht="12.75">
      <c r="K72" s="31"/>
    </row>
    <row r="73" ht="12.75">
      <c r="K73" s="31"/>
    </row>
    <row r="74" ht="12.75">
      <c r="K74" s="31"/>
    </row>
    <row r="75" ht="12.75">
      <c r="K75" s="31"/>
    </row>
    <row r="76" ht="12.75">
      <c r="K76" s="31"/>
    </row>
    <row r="77" ht="12.75">
      <c r="K77" s="31"/>
    </row>
    <row r="78" ht="12.75">
      <c r="K78" s="31"/>
    </row>
    <row r="79" ht="12.75">
      <c r="K79" s="31"/>
    </row>
    <row r="80" ht="12.75">
      <c r="K80" s="31"/>
    </row>
    <row r="81" ht="12.75">
      <c r="K81" s="31"/>
    </row>
    <row r="82" ht="12.75">
      <c r="K82" s="31"/>
    </row>
    <row r="83" ht="12.75">
      <c r="K83" s="31"/>
    </row>
    <row r="84" ht="12.75">
      <c r="K84" s="31"/>
    </row>
    <row r="85" ht="12.75">
      <c r="K85" s="31"/>
    </row>
    <row r="86" ht="12.75">
      <c r="K86" s="31"/>
    </row>
    <row r="87" ht="12.75">
      <c r="K87" s="31"/>
    </row>
    <row r="88" ht="12.75">
      <c r="K88" s="31"/>
    </row>
    <row r="89" ht="12.75">
      <c r="K89" s="31"/>
    </row>
    <row r="90" ht="12.75">
      <c r="K90" s="31"/>
    </row>
    <row r="91" ht="12.75">
      <c r="K91" s="31"/>
    </row>
    <row r="92" ht="12.75">
      <c r="K92" s="31"/>
    </row>
    <row r="93" ht="12.75">
      <c r="K93" s="31"/>
    </row>
    <row r="94" ht="12.75">
      <c r="K94" s="31"/>
    </row>
    <row r="95" ht="12.75">
      <c r="K95" s="31"/>
    </row>
    <row r="96" ht="12.75">
      <c r="K96" s="31"/>
    </row>
    <row r="97" ht="12.75">
      <c r="K97" s="31"/>
    </row>
    <row r="98" ht="12.75">
      <c r="K98" s="31"/>
    </row>
    <row r="99" ht="12.75">
      <c r="K99" s="31"/>
    </row>
    <row r="100" ht="12.75">
      <c r="K100" s="31"/>
    </row>
    <row r="101" ht="12.75">
      <c r="K101" s="31"/>
    </row>
    <row r="102" ht="12.75">
      <c r="K102" s="31"/>
    </row>
    <row r="103" ht="12.75">
      <c r="K103" s="31"/>
    </row>
    <row r="104" ht="12.75">
      <c r="K104" s="31"/>
    </row>
    <row r="105" ht="12.75">
      <c r="K105" s="31"/>
    </row>
    <row r="106" ht="12.75">
      <c r="K106" s="31"/>
    </row>
    <row r="107" ht="12.75">
      <c r="K107" s="31"/>
    </row>
    <row r="108" ht="12.75">
      <c r="K108" s="31"/>
    </row>
    <row r="109" ht="12.75">
      <c r="K109" s="31"/>
    </row>
    <row r="110" ht="12.75">
      <c r="K110" s="31"/>
    </row>
    <row r="111" ht="12.75">
      <c r="K111" s="31"/>
    </row>
    <row r="112" ht="12.75">
      <c r="K112" s="31"/>
    </row>
    <row r="113" ht="12.75">
      <c r="K113" s="31"/>
    </row>
    <row r="114" ht="12.75">
      <c r="K114" s="31"/>
    </row>
    <row r="115" ht="12.75">
      <c r="K115" s="31"/>
    </row>
    <row r="116" ht="12.75">
      <c r="K116" s="31"/>
    </row>
    <row r="117" ht="12.75">
      <c r="K117" s="31"/>
    </row>
    <row r="118" ht="12.75">
      <c r="K118" s="31"/>
    </row>
    <row r="119" ht="12.75">
      <c r="K119" s="31"/>
    </row>
    <row r="120" ht="12.75">
      <c r="K120" s="31"/>
    </row>
    <row r="121" ht="12.75">
      <c r="K121" s="31"/>
    </row>
    <row r="122" ht="12.75">
      <c r="K122" s="31"/>
    </row>
    <row r="123" ht="12.75">
      <c r="K123" s="31"/>
    </row>
    <row r="124" ht="12.75">
      <c r="K124" s="31"/>
    </row>
    <row r="125" ht="12.75">
      <c r="K125" s="31"/>
    </row>
    <row r="126" ht="12.75">
      <c r="K126" s="31"/>
    </row>
    <row r="127" ht="12.75">
      <c r="K127" s="31"/>
    </row>
    <row r="128" ht="12.75">
      <c r="K128" s="31"/>
    </row>
    <row r="129" ht="12.75">
      <c r="K129" s="31"/>
    </row>
    <row r="130" ht="12.75">
      <c r="K130" s="31"/>
    </row>
    <row r="131" ht="12.75">
      <c r="K131" s="31"/>
    </row>
    <row r="132" ht="12.75">
      <c r="K132" s="31"/>
    </row>
    <row r="133" ht="12.75">
      <c r="K133" s="31"/>
    </row>
    <row r="134" ht="12.75">
      <c r="K134" s="31"/>
    </row>
    <row r="135" ht="12.75">
      <c r="K135" s="31"/>
    </row>
    <row r="136" ht="12.75">
      <c r="K136" s="31"/>
    </row>
    <row r="137" ht="12.75">
      <c r="K137" s="31"/>
    </row>
    <row r="138" ht="12.75">
      <c r="K138" s="31"/>
    </row>
    <row r="139" ht="12.75">
      <c r="K139" s="31"/>
    </row>
    <row r="140" ht="12.75">
      <c r="K140" s="31"/>
    </row>
    <row r="141" ht="12.75">
      <c r="K141" s="31"/>
    </row>
    <row r="142" ht="12.75">
      <c r="K142" s="31"/>
    </row>
    <row r="143" ht="12.75">
      <c r="K143" s="31"/>
    </row>
    <row r="144" ht="12.75">
      <c r="K144" s="31"/>
    </row>
    <row r="145" ht="12.75">
      <c r="K145" s="31"/>
    </row>
    <row r="146" ht="12.75">
      <c r="K146" s="31"/>
    </row>
    <row r="147" ht="12.75">
      <c r="K147" s="31"/>
    </row>
    <row r="148" ht="12.75">
      <c r="K148" s="31"/>
    </row>
    <row r="149" ht="12.75">
      <c r="K149" s="31"/>
    </row>
    <row r="150" ht="12.75">
      <c r="K150" s="31"/>
    </row>
    <row r="151" ht="12.75">
      <c r="K151" s="31"/>
    </row>
    <row r="152" ht="12.75">
      <c r="K152" s="31"/>
    </row>
    <row r="153" ht="12.75">
      <c r="K153" s="31"/>
    </row>
    <row r="154" ht="12.75">
      <c r="K154" s="31"/>
    </row>
    <row r="155" ht="12.75">
      <c r="K155" s="31"/>
    </row>
    <row r="156" ht="12.75">
      <c r="K156" s="31"/>
    </row>
    <row r="157" ht="12.75">
      <c r="K157" s="31"/>
    </row>
    <row r="158" ht="12.75">
      <c r="K158" s="31"/>
    </row>
    <row r="159" ht="12.75">
      <c r="K159" s="31"/>
    </row>
    <row r="160" ht="12.75">
      <c r="K160" s="31"/>
    </row>
  </sheetData>
  <mergeCells count="1">
    <mergeCell ref="A2:K2"/>
  </mergeCells>
  <printOptions/>
  <pageMargins left="0.75" right="0.75" top="0.68" bottom="0.69" header="0.5" footer="0.5"/>
  <pageSetup fitToHeight="1" fitToWidth="1" horizontalDpi="600" verticalDpi="600" orientation="landscape" scale="5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E345E8-4768-47C4-82F7-3AE9F3659B6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CED412C-47C7-4E76-B882-B448B59E0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henryk</cp:lastModifiedBy>
  <cp:lastPrinted>2013-05-01T18:58:37Z</cp:lastPrinted>
  <dcterms:created xsi:type="dcterms:W3CDTF">2006-04-10T21:55:54Z</dcterms:created>
  <dcterms:modified xsi:type="dcterms:W3CDTF">2013-05-20T17:02:14Z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