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1640" windowHeight="9720" activeTab="0"/>
  </bookViews>
  <sheets>
    <sheet name="Financial Plan" sheetId="1" r:id="rId1"/>
  </sheets>
  <definedNames>
    <definedName name="Appro">#REF!</definedName>
    <definedName name="Carryover">#REF!</definedName>
    <definedName name="FirstQOO">#REF!</definedName>
    <definedName name="Footnote">#REF!</definedName>
    <definedName name="FourthQOO">#REF!</definedName>
    <definedName name="Other">#REF!</definedName>
    <definedName name="_xlnm.Print_Area" localSheetId="0">'Financial Plan'!$A$1:$E$61</definedName>
    <definedName name="SecondQOO">#REF!</definedName>
    <definedName name="Table">#REF!</definedName>
    <definedName name="ThirdQOO">#REF!</definedName>
  </definedNames>
  <calcPr fullCalcOnLoad="1"/>
</workbook>
</file>

<file path=xl/sharedStrings.xml><?xml version="1.0" encoding="utf-8"?>
<sst xmlns="http://schemas.openxmlformats.org/spreadsheetml/2006/main" count="64" uniqueCount="61">
  <si>
    <t xml:space="preserve">2007 Parks and Recreation Division Operating Financial Plan </t>
  </si>
  <si>
    <t>Parks 2004 Levy Subfund</t>
  </si>
  <si>
    <t>Fund 1451/Dept 0640</t>
  </si>
  <si>
    <t>Category</t>
  </si>
  <si>
    <r>
      <t xml:space="preserve">2006 Estimated </t>
    </r>
    <r>
      <rPr>
        <b/>
        <vertAlign val="superscript"/>
        <sz val="12"/>
        <rFont val="Times New Roman"/>
        <family val="1"/>
      </rPr>
      <t>2</t>
    </r>
  </si>
  <si>
    <t>2007 Adopted</t>
  </si>
  <si>
    <t>2007 Revised</t>
  </si>
  <si>
    <t xml:space="preserve">2007 Estimated </t>
  </si>
  <si>
    <t xml:space="preserve">Beginning Fund Balance </t>
  </si>
  <si>
    <t>Revenues</t>
  </si>
  <si>
    <r>
      <t xml:space="preserve">*  Levy Proceeds </t>
    </r>
    <r>
      <rPr>
        <vertAlign val="superscript"/>
        <sz val="12"/>
        <rFont val="Times New Roman"/>
        <family val="1"/>
      </rPr>
      <t>1,3</t>
    </r>
  </si>
  <si>
    <r>
      <t xml:space="preserve">*  Delinquent Levy Collections </t>
    </r>
    <r>
      <rPr>
        <vertAlign val="superscript"/>
        <sz val="12"/>
        <rFont val="Times New Roman"/>
        <family val="1"/>
      </rPr>
      <t>3</t>
    </r>
  </si>
  <si>
    <r>
      <t xml:space="preserve">*  Interest </t>
    </r>
    <r>
      <rPr>
        <vertAlign val="superscript"/>
        <sz val="12"/>
        <rFont val="Times New Roman"/>
        <family val="1"/>
      </rPr>
      <t>4</t>
    </r>
  </si>
  <si>
    <r>
      <t xml:space="preserve">*  Regional/Rural Business Revenues </t>
    </r>
    <r>
      <rPr>
        <vertAlign val="superscript"/>
        <sz val="12"/>
        <rFont val="Times New Roman"/>
        <family val="1"/>
      </rPr>
      <t>5,6</t>
    </r>
  </si>
  <si>
    <r>
      <t xml:space="preserve">*  UGA Business Revenues </t>
    </r>
    <r>
      <rPr>
        <vertAlign val="superscript"/>
        <sz val="12"/>
        <rFont val="Times New Roman"/>
        <family val="1"/>
      </rPr>
      <t>6</t>
    </r>
  </si>
  <si>
    <r>
      <t xml:space="preserve">*  CX Transfer </t>
    </r>
    <r>
      <rPr>
        <vertAlign val="superscript"/>
        <sz val="12"/>
        <rFont val="Times New Roman"/>
        <family val="1"/>
      </rPr>
      <t>7</t>
    </r>
  </si>
  <si>
    <r>
      <t xml:space="preserve">*  CIP </t>
    </r>
    <r>
      <rPr>
        <vertAlign val="superscript"/>
        <sz val="12"/>
        <rFont val="Times New Roman"/>
        <family val="1"/>
      </rPr>
      <t>8</t>
    </r>
  </si>
  <si>
    <r>
      <t xml:space="preserve">*  Homeland Security Grant </t>
    </r>
    <r>
      <rPr>
        <vertAlign val="superscript"/>
        <sz val="12"/>
        <rFont val="Times New Roman"/>
        <family val="1"/>
      </rPr>
      <t>9</t>
    </r>
  </si>
  <si>
    <r>
      <t xml:space="preserve">*  1st Quarter Omnibus Ordinance </t>
    </r>
    <r>
      <rPr>
        <vertAlign val="superscript"/>
        <sz val="12"/>
        <rFont val="Times New Roman"/>
        <family val="1"/>
      </rPr>
      <t>12</t>
    </r>
  </si>
  <si>
    <r>
      <t xml:space="preserve">*  2nd Quarter Omnibus Ordinance </t>
    </r>
    <r>
      <rPr>
        <vertAlign val="superscript"/>
        <sz val="12"/>
        <rFont val="Times New Roman"/>
        <family val="1"/>
      </rPr>
      <t>16</t>
    </r>
  </si>
  <si>
    <t>Total Revenues</t>
  </si>
  <si>
    <t>Expenditures</t>
  </si>
  <si>
    <r>
      <t xml:space="preserve">*  Regional/Rural Levy-derived Expenditures </t>
    </r>
    <r>
      <rPr>
        <vertAlign val="superscript"/>
        <sz val="12"/>
        <rFont val="Times New Roman"/>
        <family val="1"/>
      </rPr>
      <t>6,10</t>
    </r>
  </si>
  <si>
    <r>
      <t xml:space="preserve">*  Regional/Rural Expenditures (Business Revenue-derived) </t>
    </r>
    <r>
      <rPr>
        <vertAlign val="superscript"/>
        <sz val="12"/>
        <rFont val="Times New Roman"/>
        <family val="1"/>
      </rPr>
      <t>6</t>
    </r>
  </si>
  <si>
    <r>
      <t xml:space="preserve">*  Urban Growth Area Expenditures (Business Revenue-derived) </t>
    </r>
    <r>
      <rPr>
        <vertAlign val="superscript"/>
        <sz val="12"/>
        <rFont val="Times New Roman"/>
        <family val="1"/>
      </rPr>
      <t>6</t>
    </r>
  </si>
  <si>
    <r>
      <t xml:space="preserve">*  Urban Growth Area Expenditures (CX-derived) </t>
    </r>
    <r>
      <rPr>
        <vertAlign val="superscript"/>
        <sz val="12"/>
        <rFont val="Times New Roman"/>
        <family val="1"/>
      </rPr>
      <t>6,7</t>
    </r>
  </si>
  <si>
    <r>
      <t xml:space="preserve">*  CIP/Land Management Expenditures </t>
    </r>
    <r>
      <rPr>
        <vertAlign val="superscript"/>
        <sz val="12"/>
        <rFont val="Times New Roman"/>
        <family val="1"/>
      </rPr>
      <t>8</t>
    </r>
  </si>
  <si>
    <r>
      <t xml:space="preserve">*  CPG (formerly ADOPS) Expenditures </t>
    </r>
    <r>
      <rPr>
        <vertAlign val="superscript"/>
        <sz val="12"/>
        <rFont val="Times New Roman"/>
        <family val="1"/>
      </rPr>
      <t>11</t>
    </r>
  </si>
  <si>
    <r>
      <t xml:space="preserve">*  Homeland Security Grant Expenditures </t>
    </r>
    <r>
      <rPr>
        <vertAlign val="superscript"/>
        <sz val="12"/>
        <rFont val="Times New Roman"/>
        <family val="1"/>
      </rPr>
      <t>9</t>
    </r>
  </si>
  <si>
    <r>
      <t xml:space="preserve">*  2006 to 2007 Encumbrance Carryover </t>
    </r>
    <r>
      <rPr>
        <vertAlign val="superscript"/>
        <sz val="12"/>
        <rFont val="Times New Roman"/>
        <family val="1"/>
      </rPr>
      <t>11,15</t>
    </r>
  </si>
  <si>
    <r>
      <t xml:space="preserve">*  2006 to 2007 Reappropriation </t>
    </r>
    <r>
      <rPr>
        <vertAlign val="superscript"/>
        <sz val="12"/>
        <rFont val="Times New Roman"/>
        <family val="1"/>
      </rPr>
      <t>11,15</t>
    </r>
  </si>
  <si>
    <t>Total Expenditures</t>
  </si>
  <si>
    <r>
      <t xml:space="preserve">Estimated Underexpenditures </t>
    </r>
    <r>
      <rPr>
        <b/>
        <vertAlign val="superscript"/>
        <sz val="12"/>
        <rFont val="Times New Roman"/>
        <family val="1"/>
      </rPr>
      <t>13</t>
    </r>
  </si>
  <si>
    <t>Other Fund Transactions</t>
  </si>
  <si>
    <t>*</t>
  </si>
  <si>
    <t>Total Other Fund Transactions</t>
  </si>
  <si>
    <t>Ending Fund Balance</t>
  </si>
  <si>
    <t>Designations and Reserves</t>
  </si>
  <si>
    <t>Total Designations and Reserves</t>
  </si>
  <si>
    <t>Ending Undesignated Fund Balance</t>
  </si>
  <si>
    <r>
      <t xml:space="preserve">Target Fund Balance </t>
    </r>
    <r>
      <rPr>
        <b/>
        <vertAlign val="superscript"/>
        <sz val="12"/>
        <rFont val="Times New Roman"/>
        <family val="1"/>
      </rPr>
      <t>14</t>
    </r>
  </si>
  <si>
    <t>Financial Plan Notes:</t>
  </si>
  <si>
    <r>
      <t xml:space="preserve">1  </t>
    </r>
    <r>
      <rPr>
        <sz val="10"/>
        <rFont val="Times New Roman"/>
        <family val="1"/>
      </rPr>
      <t xml:space="preserve">Parks 2004 Levy Subfund was a new fund in 2004.  The voter-approved levy is for four years, ending in 2007.  </t>
    </r>
  </si>
  <si>
    <r>
      <t>2</t>
    </r>
    <r>
      <rPr>
        <sz val="10"/>
        <rFont val="Times New Roman"/>
        <family val="1"/>
      </rPr>
      <t xml:space="preserve">  2006 Estimated based on 14th month ARMS reports. </t>
    </r>
  </si>
  <si>
    <r>
      <t>3</t>
    </r>
    <r>
      <rPr>
        <sz val="10"/>
        <rFont val="Times New Roman"/>
        <family val="1"/>
      </rPr>
      <t xml:space="preserve">  2007 Levy Proceeds and Delinquent Levy Collections revised by OMB September 2006.</t>
    </r>
  </si>
  <si>
    <r>
      <t xml:space="preserve">4 </t>
    </r>
    <r>
      <rPr>
        <sz val="10"/>
        <rFont val="Times New Roman"/>
        <family val="1"/>
      </rPr>
      <t xml:space="preserve"> Interest Earnings based on an interest rate of 5.1% in 2007, with a 20 basis point investment service fee deducted.</t>
    </r>
  </si>
  <si>
    <r>
      <t>5</t>
    </r>
    <r>
      <rPr>
        <sz val="10"/>
        <rFont val="Times New Roman"/>
        <family val="1"/>
      </rPr>
      <t xml:space="preserve">  In this financial plan, Regional/Rural Business Revenues in 2006 include reimbursements for capital-backed expenditures.</t>
    </r>
  </si>
  <si>
    <r>
      <t>6</t>
    </r>
    <r>
      <rPr>
        <sz val="10"/>
        <rFont val="Times New Roman"/>
        <family val="1"/>
      </rPr>
      <t xml:space="preserve">  Regional/Rural and UGA categories are tracked by the Parks Division.  2006 Estimated preliminary estimate as of 2/15/07. </t>
    </r>
  </si>
  <si>
    <r>
      <t xml:space="preserve">12  </t>
    </r>
    <r>
      <rPr>
        <sz val="10"/>
        <rFont val="Times New Roman"/>
        <family val="1"/>
      </rPr>
      <t>1st Quarter Omnibus 2007 includes appropriation of $5,623 and revenues of $5,623 for East Renton Annexation, which did not transfer as anticipated.</t>
    </r>
  </si>
  <si>
    <r>
      <t>13</t>
    </r>
    <r>
      <rPr>
        <sz val="10"/>
        <rFont val="Times New Roman"/>
        <family val="1"/>
      </rPr>
      <t xml:space="preserve">  Estimated Underexpenditures 2% of Total Expenditures.  Estimated Underexpenditures include 2% Underexpenditure required for UGA Expenditures funded by CX Transfer.</t>
    </r>
  </si>
  <si>
    <r>
      <t>14</t>
    </r>
    <r>
      <rPr>
        <sz val="10"/>
        <rFont val="Times New Roman"/>
        <family val="1"/>
      </rPr>
      <t xml:space="preserve">  Target Fund Balance is 1/12th of Total Expenditures, excluding Homeland Security Grant expenditures. </t>
    </r>
  </si>
  <si>
    <r>
      <t>7</t>
    </r>
    <r>
      <rPr>
        <sz val="10"/>
        <rFont val="Times New Roman"/>
        <family val="1"/>
      </rPr>
      <t xml:space="preserve">  The CX Transfer is used to cover costs in the Urban Growth Area (UGA) per the financial plan approved by the King County Council in adopting levy ordinance 14586.  2007 Adopted UGA CX-derived Expenditures and CX Transfer Revenues include reduction due to anticipated East Renton Annexation.    </t>
    </r>
    <r>
      <rPr>
        <vertAlign val="superscript"/>
        <sz val="10"/>
        <rFont val="Times New Roman"/>
        <family val="1"/>
      </rPr>
      <t xml:space="preserve"> </t>
    </r>
  </si>
  <si>
    <r>
      <t>8</t>
    </r>
    <r>
      <rPr>
        <sz val="10"/>
        <rFont val="Times New Roman"/>
        <family val="1"/>
      </rPr>
      <t xml:space="preserve">  Transfers from Funds 3160 and 3490 (backed by REETs 1 &amp; 2) to support Capital &amp; Land Management.  Note that some portion of CIP/Land Management Expenditures is associated with UGA facilities  This is not backed by CX funds or business revenues and is not included in the UGA Business Revenue-derived or UGA CX-derived Expenditures.</t>
    </r>
  </si>
  <si>
    <r>
      <t>9</t>
    </r>
    <r>
      <rPr>
        <sz val="10"/>
        <rFont val="Times New Roman"/>
        <family val="1"/>
      </rPr>
      <t xml:space="preserve">  HLS expenditures backed by HLS grant revenues.  Some revenues for work in 2005 were received in 2006.  In 2006, OMB policy change resulted in 2006 HLS expenditures being offset with negative expenditures rather than revenues; as a result, ARMS reflects lower estimated revenues and expenditures than anticipated and budgeted. </t>
    </r>
  </si>
  <si>
    <r>
      <t>10</t>
    </r>
    <r>
      <rPr>
        <sz val="10"/>
        <rFont val="Times New Roman"/>
        <family val="1"/>
      </rPr>
      <t xml:space="preserve">  Regional/Rural Expenditures include an additional $116,500 in 2007 per financial plan approved by King County Council in adopting levy ordinance 14586 (assumes 5 additional trail miles at management cost of $6,300/mile and 1,000 additional natural land acres at $85/acre).</t>
    </r>
  </si>
  <si>
    <r>
      <t>11</t>
    </r>
    <r>
      <rPr>
        <sz val="10"/>
        <rFont val="Times New Roman"/>
        <family val="1"/>
      </rPr>
      <t xml:space="preserve">  Partially funds Community Partnerships and Grants (CPG) program, (formerly Association Development Operations Partnerships, or ADOPs, program).  Additional funds are in Parks CIP.  $300K designated for CPG that was not spent in 2004 is identified for reprogramming in 2006.  $99,492 designated for CPG that was not spent in 2005 ($300K was budgeted, $200,508 was spent) is identified for programming in 2007.  Reserve for unexpended CPG funds ensures that Parks sets aside full $1.2M over course of 4-year levy period, as specified by levy ordinance.</t>
    </r>
  </si>
  <si>
    <r>
      <t>15</t>
    </r>
    <r>
      <rPr>
        <sz val="10"/>
        <rFont val="Times New Roman"/>
        <family val="1"/>
      </rPr>
      <t xml:space="preserve">  2006 to 2007 Reappropriation and Encumbrance Carryovers have been approved by OMB.  The $213,793 Reappropriations and $80,000 of the Encumbrance Carryover, combined with $300,000 included in the 2007 Adopted Budget, will allow Parks to fully expend the $600K 2006 CPG appropriation authority.</t>
    </r>
  </si>
  <si>
    <r>
      <t xml:space="preserve">*  2006 to 2007 Reappropriation </t>
    </r>
    <r>
      <rPr>
        <vertAlign val="superscript"/>
        <sz val="12"/>
        <rFont val="Times New Roman"/>
        <family val="1"/>
      </rPr>
      <t>11,15,16</t>
    </r>
  </si>
  <si>
    <r>
      <t xml:space="preserve">16  </t>
    </r>
    <r>
      <rPr>
        <sz val="10"/>
        <rFont val="Times New Roman"/>
        <family val="1"/>
      </rPr>
      <t>2nd Quarter Omnibus 2007 includes appropriation of $255,542 for storm related maintenance; $31,500 for risk mitigation (backed by OIRM's Loss Control Fund); $30,755 for a CX Overhead billing correction; and $15,000 for an E-Commerce IT project.  The 2006 to 2007 Reappropriations of $213,793 were included as part of the 2nd Quarter Omnibus - for a total 2nd Quarter Omnibus request of $546,590.  We left them separate and identifiable in this financial plan.</t>
    </r>
  </si>
  <si>
    <r>
      <t xml:space="preserve">*  Labor Contract Supplemental </t>
    </r>
    <r>
      <rPr>
        <vertAlign val="superscript"/>
        <sz val="12"/>
        <rFont val="Times New Roman"/>
        <family val="1"/>
      </rPr>
      <t>17</t>
    </r>
  </si>
  <si>
    <r>
      <t xml:space="preserve">17  </t>
    </r>
    <r>
      <rPr>
        <sz val="10"/>
        <rFont val="Times New Roman"/>
        <family val="1"/>
      </rPr>
      <t>The Labor Contract Settlement supplemental includes appropriation for back pay from 2004 and raising JCC pay rates to 2007 levels.</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</si>
</sst>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0;[Red]\(#,##0\)"/>
    <numFmt numFmtId="173" formatCode="#,##0;[Red]\(#,##0\);0"/>
    <numFmt numFmtId="174" formatCode="m/d/yy;@"/>
    <numFmt numFmtId="175" formatCode="_(&quot;$&quot;* #,##0.0_);_(&quot;$&quot;* \(#,##0.0\);_(&quot;$&quot;* &quot;-&quot;??_);_(@_)"/>
    <numFmt numFmtId="176" formatCode="_(&quot;$&quot;* #,##0_);_(&quot;$&quot;* \(#,##0\);_(&quot;$&quot;* &quot;-&quot;??_);_(@_)"/>
  </numFmts>
  <fonts count="1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12"/>
      <name val="Times New Roman"/>
      <family val="0"/>
    </font>
    <font>
      <sz val="8"/>
      <name val="Arial"/>
      <family val="0"/>
    </font>
    <font>
      <b/>
      <sz val="14"/>
      <name val="Times New Roman"/>
      <family val="1"/>
    </font>
    <font>
      <b/>
      <sz val="12"/>
      <name val="Times New Roman"/>
      <family val="1"/>
    </font>
    <font>
      <b/>
      <sz val="10"/>
      <name val="Times New Roman"/>
      <family val="0"/>
    </font>
    <font>
      <b/>
      <vertAlign val="superscript"/>
      <sz val="12"/>
      <name val="Times New Roman"/>
      <family val="1"/>
    </font>
    <font>
      <vertAlign val="superscript"/>
      <sz val="12"/>
      <name val="Times New Roman"/>
      <family val="1"/>
    </font>
    <font>
      <sz val="10"/>
      <name val="Times New Roman"/>
      <family val="1"/>
    </font>
    <font>
      <vertAlign val="superscript"/>
      <sz val="10"/>
      <name val="Times New Roman"/>
      <family val="1"/>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37" fontId="6" fillId="0" borderId="0">
      <alignment/>
      <protection/>
    </xf>
    <xf numFmtId="9" fontId="0" fillId="0" borderId="0" applyFont="0" applyFill="0" applyBorder="0" applyAlignment="0" applyProtection="0"/>
  </cellStyleXfs>
  <cellXfs count="54">
    <xf numFmtId="0" fontId="0" fillId="0" borderId="0" xfId="0" applyAlignment="1">
      <alignment/>
    </xf>
    <xf numFmtId="0" fontId="0" fillId="0" borderId="0" xfId="0" applyAlignment="1">
      <alignment wrapText="1"/>
    </xf>
    <xf numFmtId="37" fontId="8" fillId="0" borderId="0" xfId="21" applyFont="1" applyBorder="1" applyAlignment="1">
      <alignment horizontal="left" wrapText="1"/>
      <protection/>
    </xf>
    <xf numFmtId="0" fontId="0" fillId="0" borderId="0" xfId="0" applyBorder="1" applyAlignment="1">
      <alignment/>
    </xf>
    <xf numFmtId="37" fontId="10" fillId="0" borderId="1" xfId="21" applyFont="1" applyBorder="1" applyAlignment="1">
      <alignment horizontal="left" wrapText="1"/>
      <protection/>
    </xf>
    <xf numFmtId="37" fontId="6" fillId="0" borderId="0" xfId="21" applyFont="1" applyBorder="1" applyAlignment="1">
      <alignment horizontal="centerContinuous" wrapText="1"/>
      <protection/>
    </xf>
    <xf numFmtId="37" fontId="9" fillId="2" borderId="2" xfId="21" applyFont="1" applyFill="1" applyBorder="1" applyAlignment="1" applyProtection="1">
      <alignment horizontal="left" wrapText="1"/>
      <protection/>
    </xf>
    <xf numFmtId="37" fontId="9" fillId="2" borderId="3" xfId="21" applyFont="1" applyFill="1" applyBorder="1" applyAlignment="1">
      <alignment horizontal="center" wrapText="1"/>
      <protection/>
    </xf>
    <xf numFmtId="0" fontId="6" fillId="2" borderId="0" xfId="0" applyFont="1" applyFill="1" applyAlignment="1">
      <alignment/>
    </xf>
    <xf numFmtId="37" fontId="9" fillId="0" borderId="2" xfId="21" applyFont="1" applyFill="1" applyBorder="1" applyAlignment="1">
      <alignment horizontal="left"/>
      <protection/>
    </xf>
    <xf numFmtId="37" fontId="9" fillId="0" borderId="4" xfId="15" applyNumberFormat="1" applyFont="1" applyBorder="1" applyAlignment="1">
      <alignment/>
    </xf>
    <xf numFmtId="0" fontId="9" fillId="0" borderId="0" xfId="0" applyFont="1" applyAlignment="1">
      <alignment/>
    </xf>
    <xf numFmtId="37" fontId="9" fillId="0" borderId="5" xfId="21" applyFont="1" applyFill="1" applyBorder="1" applyAlignment="1">
      <alignment horizontal="left"/>
      <protection/>
    </xf>
    <xf numFmtId="37" fontId="6" fillId="0" borderId="6" xfId="15" applyNumberFormat="1" applyFont="1" applyBorder="1" applyAlignment="1">
      <alignment/>
    </xf>
    <xf numFmtId="0" fontId="6" fillId="0" borderId="0" xfId="0" applyFont="1" applyAlignment="1">
      <alignment/>
    </xf>
    <xf numFmtId="37" fontId="6" fillId="0" borderId="7" xfId="21" applyFont="1" applyBorder="1" applyAlignment="1">
      <alignment horizontal="left"/>
      <protection/>
    </xf>
    <xf numFmtId="37" fontId="6" fillId="0" borderId="8" xfId="15" applyNumberFormat="1" applyFont="1" applyFill="1" applyBorder="1" applyAlignment="1">
      <alignment/>
    </xf>
    <xf numFmtId="37" fontId="6" fillId="0" borderId="8" xfId="0" applyNumberFormat="1" applyFont="1" applyFill="1" applyBorder="1" applyAlignment="1">
      <alignment/>
    </xf>
    <xf numFmtId="38" fontId="6" fillId="0" borderId="8" xfId="0" applyNumberFormat="1" applyFont="1" applyFill="1" applyBorder="1" applyAlignment="1">
      <alignment/>
    </xf>
    <xf numFmtId="37" fontId="6" fillId="0" borderId="7" xfId="21" applyFont="1" applyFill="1" applyBorder="1" applyAlignment="1">
      <alignment horizontal="left"/>
      <protection/>
    </xf>
    <xf numFmtId="37" fontId="9" fillId="0" borderId="9" xfId="21" applyFont="1" applyFill="1" applyBorder="1" applyAlignment="1">
      <alignment horizontal="left"/>
      <protection/>
    </xf>
    <xf numFmtId="37" fontId="9" fillId="0" borderId="4" xfId="15" applyNumberFormat="1" applyFont="1" applyFill="1" applyBorder="1" applyAlignment="1">
      <alignment/>
    </xf>
    <xf numFmtId="37" fontId="9" fillId="0" borderId="8" xfId="21" applyFont="1" applyFill="1" applyBorder="1" applyAlignment="1">
      <alignment horizontal="left"/>
      <protection/>
    </xf>
    <xf numFmtId="37" fontId="6" fillId="0" borderId="6" xfId="15" applyNumberFormat="1" applyFont="1" applyFill="1" applyBorder="1" applyAlignment="1">
      <alignment/>
    </xf>
    <xf numFmtId="37" fontId="6" fillId="0" borderId="8" xfId="21" applyFont="1" applyFill="1" applyBorder="1" applyAlignment="1">
      <alignment horizontal="left"/>
      <protection/>
    </xf>
    <xf numFmtId="37" fontId="9" fillId="0" borderId="4" xfId="21" applyFont="1" applyFill="1" applyBorder="1" applyAlignment="1">
      <alignment horizontal="left"/>
      <protection/>
    </xf>
    <xf numFmtId="37" fontId="9" fillId="0" borderId="0" xfId="0" applyNumberFormat="1" applyFont="1" applyAlignment="1">
      <alignment/>
    </xf>
    <xf numFmtId="37" fontId="9" fillId="0" borderId="2" xfId="21" applyFont="1" applyFill="1" applyBorder="1" applyAlignment="1">
      <alignment horizontal="left"/>
      <protection/>
    </xf>
    <xf numFmtId="37" fontId="9" fillId="0" borderId="2" xfId="15" applyNumberFormat="1" applyFont="1" applyFill="1" applyBorder="1" applyAlignment="1">
      <alignment/>
    </xf>
    <xf numFmtId="38" fontId="9" fillId="0" borderId="2" xfId="15" applyNumberFormat="1" applyFont="1" applyFill="1" applyBorder="1" applyAlignment="1">
      <alignment/>
    </xf>
    <xf numFmtId="37" fontId="6" fillId="0" borderId="0" xfId="0" applyNumberFormat="1" applyFont="1" applyAlignment="1">
      <alignment/>
    </xf>
    <xf numFmtId="37" fontId="9" fillId="0" borderId="8" xfId="21" applyFont="1" applyFill="1" applyBorder="1" applyAlignment="1">
      <alignment horizontal="left"/>
      <protection/>
    </xf>
    <xf numFmtId="37" fontId="6" fillId="0" borderId="8" xfId="15" applyNumberFormat="1" applyFont="1" applyBorder="1" applyAlignment="1">
      <alignment/>
    </xf>
    <xf numFmtId="37" fontId="9" fillId="0" borderId="4" xfId="0" applyNumberFormat="1" applyFont="1" applyBorder="1" applyAlignment="1">
      <alignment/>
    </xf>
    <xf numFmtId="0" fontId="6" fillId="0" borderId="0" xfId="0" applyFont="1" applyBorder="1" applyAlignment="1">
      <alignment/>
    </xf>
    <xf numFmtId="0" fontId="6" fillId="0" borderId="1" xfId="0" applyFont="1" applyBorder="1" applyAlignment="1">
      <alignment/>
    </xf>
    <xf numFmtId="37" fontId="6" fillId="0" borderId="10" xfId="15" applyNumberFormat="1" applyFont="1" applyFill="1" applyBorder="1" applyAlignment="1">
      <alignment/>
    </xf>
    <xf numFmtId="37" fontId="9" fillId="0" borderId="11" xfId="15" applyNumberFormat="1" applyFont="1" applyBorder="1" applyAlignment="1">
      <alignment/>
    </xf>
    <xf numFmtId="37" fontId="9" fillId="0" borderId="2" xfId="21" applyFont="1" applyFill="1" applyBorder="1" applyAlignment="1" quotePrefix="1">
      <alignment horizontal="left"/>
      <protection/>
    </xf>
    <xf numFmtId="37" fontId="9" fillId="0" borderId="2" xfId="15" applyNumberFormat="1" applyFont="1" applyBorder="1" applyAlignment="1">
      <alignment horizontal="right"/>
    </xf>
    <xf numFmtId="37" fontId="10" fillId="0" borderId="0" xfId="21" applyFont="1" applyAlignment="1">
      <alignment horizontal="left"/>
      <protection/>
    </xf>
    <xf numFmtId="37" fontId="13" fillId="0" borderId="0" xfId="21" applyFont="1" applyBorder="1">
      <alignment/>
      <protection/>
    </xf>
    <xf numFmtId="0" fontId="13" fillId="0" borderId="0" xfId="0" applyFont="1" applyAlignment="1">
      <alignment/>
    </xf>
    <xf numFmtId="0" fontId="14" fillId="0" borderId="0" xfId="0" applyFont="1" applyAlignment="1">
      <alignment horizontal="left" wrapText="1"/>
    </xf>
    <xf numFmtId="0" fontId="0" fillId="0" borderId="0" xfId="0" applyAlignment="1">
      <alignment horizontal="right"/>
    </xf>
    <xf numFmtId="0" fontId="0" fillId="0" borderId="0" xfId="0" applyBorder="1" applyAlignment="1">
      <alignment horizontal="center"/>
    </xf>
    <xf numFmtId="37" fontId="8" fillId="0" borderId="0" xfId="21" applyFont="1" applyBorder="1" applyAlignment="1">
      <alignment horizontal="center" wrapText="1"/>
      <protection/>
    </xf>
    <xf numFmtId="0" fontId="0" fillId="0" borderId="0" xfId="0" applyAlignment="1">
      <alignment wrapText="1"/>
    </xf>
    <xf numFmtId="0" fontId="9" fillId="0" borderId="0" xfId="0" applyFont="1" applyBorder="1" applyAlignment="1">
      <alignment horizontal="center" wrapText="1"/>
    </xf>
    <xf numFmtId="0" fontId="9" fillId="0" borderId="0" xfId="0" applyFont="1" applyAlignment="1">
      <alignment horizontal="center" wrapText="1"/>
    </xf>
    <xf numFmtId="0" fontId="14" fillId="0" borderId="0" xfId="0" applyFont="1" applyFill="1" applyAlignment="1">
      <alignment horizontal="left" wrapText="1"/>
    </xf>
    <xf numFmtId="37" fontId="14" fillId="0" borderId="0" xfId="21" applyFont="1" applyAlignment="1">
      <alignment horizontal="left" wrapText="1"/>
      <protection/>
    </xf>
    <xf numFmtId="0" fontId="14" fillId="0" borderId="0" xfId="0" applyFont="1" applyAlignment="1">
      <alignment horizontal="left" wrapText="1"/>
    </xf>
    <xf numFmtId="0" fontId="0" fillId="0" borderId="0" xfId="0" applyFont="1" applyFill="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AIRPLAN.XL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P61"/>
  <sheetViews>
    <sheetView tabSelected="1" workbookViewId="0" topLeftCell="A1">
      <selection activeCell="A1" sqref="A1:E1"/>
    </sheetView>
  </sheetViews>
  <sheetFormatPr defaultColWidth="9.140625" defaultRowHeight="12.75"/>
  <cols>
    <col min="1" max="1" width="61.7109375" style="44" bestFit="1" customWidth="1"/>
    <col min="2" max="2" width="18.140625" style="45" customWidth="1"/>
    <col min="3" max="3" width="14.8515625" style="0" customWidth="1"/>
    <col min="4" max="4" width="14.57421875" style="0" customWidth="1"/>
    <col min="5" max="5" width="16.140625" style="0" customWidth="1"/>
    <col min="7" max="7" width="12.7109375" style="0" bestFit="1" customWidth="1"/>
  </cols>
  <sheetData>
    <row r="1" spans="1:12" ht="18.75">
      <c r="A1" s="46" t="s">
        <v>0</v>
      </c>
      <c r="B1" s="47"/>
      <c r="C1" s="47"/>
      <c r="D1" s="47"/>
      <c r="E1" s="47"/>
      <c r="F1" s="2"/>
      <c r="G1" s="2"/>
      <c r="H1" s="2"/>
      <c r="I1" s="2"/>
      <c r="J1" s="2"/>
      <c r="K1" s="2"/>
      <c r="L1" s="2"/>
    </row>
    <row r="2" spans="1:12" ht="18.75">
      <c r="A2" s="46" t="s">
        <v>1</v>
      </c>
      <c r="B2" s="46"/>
      <c r="C2" s="46"/>
      <c r="D2" s="46"/>
      <c r="E2" s="46"/>
      <c r="F2" s="2"/>
      <c r="G2" s="2"/>
      <c r="H2" s="2"/>
      <c r="I2" s="2"/>
      <c r="J2" s="2"/>
      <c r="K2" s="2"/>
      <c r="L2" s="2"/>
    </row>
    <row r="3" spans="1:5" s="3" customFormat="1" ht="19.5" customHeight="1">
      <c r="A3" s="48" t="s">
        <v>2</v>
      </c>
      <c r="B3" s="49"/>
      <c r="C3" s="49"/>
      <c r="D3" s="49"/>
      <c r="E3" s="49"/>
    </row>
    <row r="4" spans="1:2" ht="9" customHeight="1">
      <c r="A4" s="4"/>
      <c r="B4" s="5"/>
    </row>
    <row r="5" spans="1:5" s="8" customFormat="1" ht="18.75">
      <c r="A5" s="6" t="s">
        <v>3</v>
      </c>
      <c r="B5" s="7" t="s">
        <v>4</v>
      </c>
      <c r="C5" s="7" t="s">
        <v>5</v>
      </c>
      <c r="D5" s="7" t="s">
        <v>6</v>
      </c>
      <c r="E5" s="7" t="s">
        <v>7</v>
      </c>
    </row>
    <row r="6" spans="1:5" s="11" customFormat="1" ht="15.75">
      <c r="A6" s="9" t="s">
        <v>8</v>
      </c>
      <c r="B6" s="10">
        <v>2730741.99</v>
      </c>
      <c r="C6" s="10">
        <v>2536874.5604000017</v>
      </c>
      <c r="D6" s="10">
        <f>B37</f>
        <v>3695963.61</v>
      </c>
      <c r="E6" s="10">
        <f>B37</f>
        <v>3695963.61</v>
      </c>
    </row>
    <row r="7" spans="1:5" s="14" customFormat="1" ht="15.75">
      <c r="A7" s="12" t="s">
        <v>9</v>
      </c>
      <c r="B7" s="13"/>
      <c r="C7" s="13"/>
      <c r="D7" s="13"/>
      <c r="E7" s="13"/>
    </row>
    <row r="8" spans="1:5" s="14" customFormat="1" ht="18.75">
      <c r="A8" s="15" t="s">
        <v>10</v>
      </c>
      <c r="B8" s="16">
        <v>11972348.870000001</v>
      </c>
      <c r="C8" s="16">
        <v>12414469</v>
      </c>
      <c r="D8" s="16">
        <v>12414469</v>
      </c>
      <c r="E8" s="16">
        <v>12414469</v>
      </c>
    </row>
    <row r="9" spans="1:5" s="14" customFormat="1" ht="18.75">
      <c r="A9" s="15" t="s">
        <v>11</v>
      </c>
      <c r="B9" s="16">
        <v>184666.07</v>
      </c>
      <c r="C9" s="16">
        <v>201991</v>
      </c>
      <c r="D9" s="16">
        <v>201991</v>
      </c>
      <c r="E9" s="16">
        <v>201991</v>
      </c>
    </row>
    <row r="10" spans="1:5" s="14" customFormat="1" ht="18.75">
      <c r="A10" s="15" t="s">
        <v>12</v>
      </c>
      <c r="B10" s="17">
        <v>142047.19</v>
      </c>
      <c r="C10" s="18">
        <v>62153</v>
      </c>
      <c r="D10" s="18">
        <f>D6/2*(0.051-0.002)</f>
        <v>90551.10844499999</v>
      </c>
      <c r="E10" s="18">
        <f>E6/2*(0.051-0.002)</f>
        <v>90551.10844499999</v>
      </c>
    </row>
    <row r="11" spans="1:5" s="14" customFormat="1" ht="18.75">
      <c r="A11" s="15" t="s">
        <v>13</v>
      </c>
      <c r="B11" s="16">
        <v>4826883.860882926</v>
      </c>
      <c r="C11" s="16">
        <v>4340154</v>
      </c>
      <c r="D11" s="16">
        <v>4340154</v>
      </c>
      <c r="E11" s="16">
        <v>4340154</v>
      </c>
    </row>
    <row r="12" spans="1:5" s="14" customFormat="1" ht="18.75">
      <c r="A12" s="15" t="s">
        <v>14</v>
      </c>
      <c r="B12" s="16">
        <v>682768.7191170745</v>
      </c>
      <c r="C12" s="16">
        <v>618030</v>
      </c>
      <c r="D12" s="16">
        <v>618030</v>
      </c>
      <c r="E12" s="16">
        <v>618030</v>
      </c>
    </row>
    <row r="13" spans="1:5" s="14" customFormat="1" ht="18.75">
      <c r="A13" s="19" t="s">
        <v>15</v>
      </c>
      <c r="B13" s="16">
        <v>2875302</v>
      </c>
      <c r="C13" s="16">
        <v>2995663.261</v>
      </c>
      <c r="D13" s="16">
        <v>2995663.261</v>
      </c>
      <c r="E13" s="16">
        <v>2995663.261</v>
      </c>
    </row>
    <row r="14" spans="1:5" s="14" customFormat="1" ht="18.75">
      <c r="A14" s="19" t="s">
        <v>16</v>
      </c>
      <c r="B14" s="16">
        <v>1335465</v>
      </c>
      <c r="C14" s="16">
        <v>1465498.2223335986</v>
      </c>
      <c r="D14" s="16">
        <v>1465498.2223335986</v>
      </c>
      <c r="E14" s="16">
        <v>1465498.2223335986</v>
      </c>
    </row>
    <row r="15" spans="1:5" s="14" customFormat="1" ht="18.75">
      <c r="A15" s="19" t="s">
        <v>17</v>
      </c>
      <c r="B15" s="16">
        <v>100747.03</v>
      </c>
      <c r="C15" s="16"/>
      <c r="D15" s="16"/>
      <c r="E15" s="16"/>
    </row>
    <row r="16" spans="1:5" s="14" customFormat="1" ht="18.75">
      <c r="A16" s="15" t="s">
        <v>18</v>
      </c>
      <c r="B16" s="16"/>
      <c r="C16" s="16"/>
      <c r="D16" s="16">
        <v>5623</v>
      </c>
      <c r="E16" s="16">
        <v>5623</v>
      </c>
    </row>
    <row r="17" spans="1:5" s="14" customFormat="1" ht="18.75">
      <c r="A17" s="15" t="s">
        <v>19</v>
      </c>
      <c r="B17" s="16"/>
      <c r="C17" s="16"/>
      <c r="D17" s="16"/>
      <c r="E17" s="16">
        <v>31500</v>
      </c>
    </row>
    <row r="18" spans="1:5" s="11" customFormat="1" ht="15.75">
      <c r="A18" s="20" t="s">
        <v>20</v>
      </c>
      <c r="B18" s="21">
        <v>22120228.740000002</v>
      </c>
      <c r="C18" s="21">
        <f>SUM(C8:C16)</f>
        <v>22097958.4833336</v>
      </c>
      <c r="D18" s="21">
        <f>SUM(D8:D16)</f>
        <v>22131979.5917786</v>
      </c>
      <c r="E18" s="21">
        <f>SUM(E8:E17)</f>
        <v>22163479.5917786</v>
      </c>
    </row>
    <row r="19" spans="1:5" s="14" customFormat="1" ht="15.75">
      <c r="A19" s="22" t="s">
        <v>21</v>
      </c>
      <c r="B19" s="23"/>
      <c r="C19" s="23"/>
      <c r="D19" s="23"/>
      <c r="E19" s="23"/>
    </row>
    <row r="20" spans="1:5" s="14" customFormat="1" ht="18.75">
      <c r="A20" s="24" t="s">
        <v>22</v>
      </c>
      <c r="B20" s="16">
        <v>-11080073.259999998</v>
      </c>
      <c r="C20" s="16">
        <v>-13204335.55</v>
      </c>
      <c r="D20" s="16">
        <v>-13204335.55</v>
      </c>
      <c r="E20" s="16">
        <v>-13204335.55</v>
      </c>
    </row>
    <row r="21" spans="1:5" s="14" customFormat="1" ht="18.75">
      <c r="A21" s="24" t="s">
        <v>23</v>
      </c>
      <c r="B21" s="16">
        <v>-4826883.860882926</v>
      </c>
      <c r="C21" s="16">
        <v>-4340154</v>
      </c>
      <c r="D21" s="16">
        <v>-4340154</v>
      </c>
      <c r="E21" s="16">
        <v>-4340154</v>
      </c>
    </row>
    <row r="22" spans="1:5" s="14" customFormat="1" ht="18.75">
      <c r="A22" s="24" t="s">
        <v>24</v>
      </c>
      <c r="B22" s="16">
        <v>-682768.7191170745</v>
      </c>
      <c r="C22" s="16">
        <v>-618030</v>
      </c>
      <c r="D22" s="16">
        <v>-618030</v>
      </c>
      <c r="E22" s="16">
        <v>-618030</v>
      </c>
    </row>
    <row r="23" spans="1:5" s="14" customFormat="1" ht="18.75">
      <c r="A23" s="24" t="s">
        <v>25</v>
      </c>
      <c r="B23" s="16">
        <v>-2925009</v>
      </c>
      <c r="C23" s="16">
        <v>-3056799.45</v>
      </c>
      <c r="D23" s="16">
        <v>-3056799.45</v>
      </c>
      <c r="E23" s="16">
        <v>-3056799.45</v>
      </c>
    </row>
    <row r="24" spans="1:5" s="14" customFormat="1" ht="18.75">
      <c r="A24" s="24" t="s">
        <v>26</v>
      </c>
      <c r="B24" s="16">
        <v>-1335465</v>
      </c>
      <c r="C24" s="16">
        <v>-1465498.2223335986</v>
      </c>
      <c r="D24" s="16">
        <v>-1465498.2223335986</v>
      </c>
      <c r="E24" s="16">
        <v>-1465498.2223335986</v>
      </c>
    </row>
    <row r="25" spans="1:5" s="14" customFormat="1" ht="18.75">
      <c r="A25" s="24" t="s">
        <v>27</v>
      </c>
      <c r="B25" s="16">
        <v>-306207</v>
      </c>
      <c r="C25" s="16">
        <v>-399492</v>
      </c>
      <c r="D25" s="16">
        <v>-399492</v>
      </c>
      <c r="E25" s="16">
        <v>-399492</v>
      </c>
    </row>
    <row r="26" spans="1:5" s="14" customFormat="1" ht="18.75">
      <c r="A26" s="24" t="s">
        <v>28</v>
      </c>
      <c r="B26" s="16">
        <v>1400</v>
      </c>
      <c r="C26" s="16"/>
      <c r="D26" s="16"/>
      <c r="E26" s="16"/>
    </row>
    <row r="27" spans="1:5" s="14" customFormat="1" ht="18.75">
      <c r="A27" s="24" t="s">
        <v>29</v>
      </c>
      <c r="B27" s="16"/>
      <c r="C27" s="16"/>
      <c r="D27" s="16">
        <f>B39</f>
        <v>-114567</v>
      </c>
      <c r="E27" s="16">
        <f>D27</f>
        <v>-114567</v>
      </c>
    </row>
    <row r="28" spans="1:5" s="14" customFormat="1" ht="18.75">
      <c r="A28" s="15" t="s">
        <v>18</v>
      </c>
      <c r="B28" s="16"/>
      <c r="C28" s="16"/>
      <c r="D28" s="16">
        <v>-5623</v>
      </c>
      <c r="E28" s="16">
        <v>-5623</v>
      </c>
    </row>
    <row r="29" spans="1:5" s="14" customFormat="1" ht="18.75">
      <c r="A29" s="15" t="s">
        <v>19</v>
      </c>
      <c r="B29" s="16"/>
      <c r="C29" s="16"/>
      <c r="D29" s="16"/>
      <c r="E29" s="16">
        <f>-(255542+31500+15000+30755)</f>
        <v>-332797</v>
      </c>
    </row>
    <row r="30" spans="1:7" s="14" customFormat="1" ht="18.75">
      <c r="A30" s="24" t="s">
        <v>57</v>
      </c>
      <c r="B30" s="16"/>
      <c r="C30" s="16"/>
      <c r="D30" s="16"/>
      <c r="E30" s="16">
        <f>B40</f>
        <v>-213793</v>
      </c>
      <c r="G30" s="30"/>
    </row>
    <row r="31" spans="1:7" s="14" customFormat="1" ht="18.75">
      <c r="A31" s="15" t="s">
        <v>59</v>
      </c>
      <c r="B31" s="16"/>
      <c r="C31" s="16"/>
      <c r="D31" s="16"/>
      <c r="E31" s="16">
        <v>-62059</v>
      </c>
      <c r="G31" s="30"/>
    </row>
    <row r="32" spans="1:7" s="11" customFormat="1" ht="15.75">
      <c r="A32" s="25" t="s">
        <v>31</v>
      </c>
      <c r="B32" s="10">
        <v>-21155007.12</v>
      </c>
      <c r="C32" s="10">
        <f>SUM(C20:C28)</f>
        <v>-23084309.2223336</v>
      </c>
      <c r="D32" s="10">
        <f>SUM(D20:D28)</f>
        <v>-23204499.2223336</v>
      </c>
      <c r="E32" s="10">
        <f>SUM(E20:E30)</f>
        <v>-23751089.2223336</v>
      </c>
      <c r="G32" s="26"/>
    </row>
    <row r="33" spans="1:7" s="14" customFormat="1" ht="18.75">
      <c r="A33" s="27" t="s">
        <v>32</v>
      </c>
      <c r="B33" s="28"/>
      <c r="C33" s="29">
        <f>-C32*0.02</f>
        <v>461686.184446672</v>
      </c>
      <c r="D33" s="29">
        <f>-D32*0.02</f>
        <v>464089.98444667197</v>
      </c>
      <c r="E33" s="29">
        <f>-E32*0.02</f>
        <v>475021.784446672</v>
      </c>
      <c r="G33" s="30"/>
    </row>
    <row r="34" spans="1:7" s="14" customFormat="1" ht="15.75">
      <c r="A34" s="31" t="s">
        <v>33</v>
      </c>
      <c r="B34" s="32"/>
      <c r="C34" s="32"/>
      <c r="D34" s="32"/>
      <c r="E34" s="32"/>
      <c r="G34" s="30"/>
    </row>
    <row r="35" spans="1:7" s="14" customFormat="1" ht="15.75">
      <c r="A35" s="24" t="s">
        <v>34</v>
      </c>
      <c r="B35" s="16"/>
      <c r="C35" s="16"/>
      <c r="D35" s="16"/>
      <c r="E35" s="16"/>
      <c r="G35" s="30"/>
    </row>
    <row r="36" spans="1:5" s="14" customFormat="1" ht="15.75">
      <c r="A36" s="22" t="s">
        <v>35</v>
      </c>
      <c r="B36" s="21">
        <v>0</v>
      </c>
      <c r="C36" s="21">
        <f>SUM(C34:C35)</f>
        <v>0</v>
      </c>
      <c r="D36" s="21">
        <f>SUM(D34:D35)</f>
        <v>0</v>
      </c>
      <c r="E36" s="21">
        <f>SUM(E34:E35)</f>
        <v>0</v>
      </c>
    </row>
    <row r="37" spans="1:94" s="35" customFormat="1" ht="15.75">
      <c r="A37" s="9" t="s">
        <v>36</v>
      </c>
      <c r="B37" s="33">
        <v>3695963.61</v>
      </c>
      <c r="C37" s="33">
        <f>C6+C18+C32+C36+C33-1</f>
        <v>2012209.0058466736</v>
      </c>
      <c r="D37" s="33">
        <f>D6+D18+D32+D36+D33</f>
        <v>3087533.963891671</v>
      </c>
      <c r="E37" s="33">
        <f>E6+E18+E32+E36+E33</f>
        <v>2583375.7638916713</v>
      </c>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row>
    <row r="38" spans="1:5" s="14" customFormat="1" ht="15.75">
      <c r="A38" s="31" t="s">
        <v>37</v>
      </c>
      <c r="B38" s="32"/>
      <c r="C38" s="32"/>
      <c r="D38" s="32"/>
      <c r="E38" s="32"/>
    </row>
    <row r="39" spans="1:5" s="14" customFormat="1" ht="18.75">
      <c r="A39" s="24" t="s">
        <v>29</v>
      </c>
      <c r="B39" s="36">
        <v>-114567</v>
      </c>
      <c r="C39" s="36"/>
      <c r="D39" s="36"/>
      <c r="E39" s="36"/>
    </row>
    <row r="40" spans="1:5" s="14" customFormat="1" ht="18.75">
      <c r="A40" s="24" t="s">
        <v>30</v>
      </c>
      <c r="B40" s="36">
        <v>-213793</v>
      </c>
      <c r="C40" s="36"/>
      <c r="D40" s="36"/>
      <c r="E40" s="36"/>
    </row>
    <row r="41" spans="1:5" s="11" customFormat="1" ht="15.75">
      <c r="A41" s="31" t="s">
        <v>38</v>
      </c>
      <c r="B41" s="37">
        <f>SUM(B39:B40)</f>
        <v>-328360</v>
      </c>
      <c r="C41" s="37">
        <f>SUM(C39:C40)</f>
        <v>0</v>
      </c>
      <c r="D41" s="37">
        <f>SUM(D39:D40)</f>
        <v>0</v>
      </c>
      <c r="E41" s="37">
        <f>SUM(E39:E40)</f>
        <v>0</v>
      </c>
    </row>
    <row r="42" spans="1:5" s="11" customFormat="1" ht="15.75">
      <c r="A42" s="9" t="s">
        <v>39</v>
      </c>
      <c r="B42" s="33">
        <v>3367603.61</v>
      </c>
      <c r="C42" s="33">
        <f>C41+C37</f>
        <v>2012209.0058466736</v>
      </c>
      <c r="D42" s="33">
        <f>D41+D37</f>
        <v>3087533.963891671</v>
      </c>
      <c r="E42" s="33">
        <f>E41+E37</f>
        <v>2583375.7638916713</v>
      </c>
    </row>
    <row r="43" spans="1:7" s="14" customFormat="1" ht="18.75">
      <c r="A43" s="38" t="s">
        <v>40</v>
      </c>
      <c r="B43" s="39">
        <f>-1/12*(B32-B26)</f>
        <v>1763033.9266666668</v>
      </c>
      <c r="C43" s="39">
        <f>-1/12*(C32-C26)</f>
        <v>1923692.4351944665</v>
      </c>
      <c r="D43" s="39">
        <f>-1/12*(D32-D26)</f>
        <v>1933708.2685277998</v>
      </c>
      <c r="E43" s="39">
        <f>-1/12*(E32-E26)</f>
        <v>1979257.4351944665</v>
      </c>
      <c r="G43" s="30"/>
    </row>
    <row r="44" spans="1:2" s="42" customFormat="1" ht="12.75">
      <c r="A44" s="40" t="s">
        <v>41</v>
      </c>
      <c r="B44" s="41"/>
    </row>
    <row r="45" spans="1:5" s="42" customFormat="1" ht="15" customHeight="1">
      <c r="A45" s="52" t="s">
        <v>42</v>
      </c>
      <c r="B45" s="47"/>
      <c r="C45" s="47"/>
      <c r="D45" s="47"/>
      <c r="E45" s="47"/>
    </row>
    <row r="46" spans="1:5" s="42" customFormat="1" ht="15" customHeight="1">
      <c r="A46" s="43" t="s">
        <v>43</v>
      </c>
      <c r="B46" s="1"/>
      <c r="C46" s="1"/>
      <c r="D46" s="1"/>
      <c r="E46" s="1"/>
    </row>
    <row r="47" spans="1:5" s="42" customFormat="1" ht="15" customHeight="1">
      <c r="A47" s="50" t="s">
        <v>44</v>
      </c>
      <c r="B47" s="47"/>
      <c r="C47" s="47"/>
      <c r="D47" s="47"/>
      <c r="E47" s="47"/>
    </row>
    <row r="48" spans="1:5" s="14" customFormat="1" ht="15.75" customHeight="1">
      <c r="A48" s="50" t="s">
        <v>45</v>
      </c>
      <c r="B48" s="53"/>
      <c r="C48" s="47"/>
      <c r="D48" s="47"/>
      <c r="E48" s="47"/>
    </row>
    <row r="49" spans="1:5" s="14" customFormat="1" ht="15.75" customHeight="1">
      <c r="A49" s="51" t="s">
        <v>46</v>
      </c>
      <c r="B49" s="47"/>
      <c r="C49" s="47"/>
      <c r="D49" s="47"/>
      <c r="E49" s="47"/>
    </row>
    <row r="50" spans="1:5" s="14" customFormat="1" ht="14.25" customHeight="1">
      <c r="A50" s="51" t="s">
        <v>47</v>
      </c>
      <c r="B50" s="47"/>
      <c r="C50" s="47"/>
      <c r="D50" s="47"/>
      <c r="E50" s="47"/>
    </row>
    <row r="51" spans="1:5" s="14" customFormat="1" ht="29.25" customHeight="1">
      <c r="A51" s="52" t="s">
        <v>51</v>
      </c>
      <c r="B51" s="47"/>
      <c r="C51" s="47"/>
      <c r="D51" s="47"/>
      <c r="E51" s="47"/>
    </row>
    <row r="52" spans="1:5" s="14" customFormat="1" ht="40.5" customHeight="1">
      <c r="A52" s="50" t="s">
        <v>52</v>
      </c>
      <c r="B52" s="47"/>
      <c r="C52" s="47"/>
      <c r="D52" s="47"/>
      <c r="E52" s="47"/>
    </row>
    <row r="53" spans="1:5" s="14" customFormat="1" ht="39.75" customHeight="1">
      <c r="A53" s="51" t="s">
        <v>53</v>
      </c>
      <c r="B53" s="47"/>
      <c r="C53" s="47"/>
      <c r="D53" s="47"/>
      <c r="E53" s="47"/>
    </row>
    <row r="54" spans="1:5" ht="27.75" customHeight="1">
      <c r="A54" s="50" t="s">
        <v>54</v>
      </c>
      <c r="B54" s="47"/>
      <c r="C54" s="47"/>
      <c r="D54" s="47"/>
      <c r="E54" s="47"/>
    </row>
    <row r="55" spans="1:5" ht="51.75" customHeight="1">
      <c r="A55" s="50" t="s">
        <v>55</v>
      </c>
      <c r="B55" s="47"/>
      <c r="C55" s="47"/>
      <c r="D55" s="47"/>
      <c r="E55" s="47"/>
    </row>
    <row r="56" spans="1:5" ht="12.75" customHeight="1">
      <c r="A56" s="52" t="s">
        <v>48</v>
      </c>
      <c r="B56" s="47"/>
      <c r="C56" s="47"/>
      <c r="D56" s="47"/>
      <c r="E56" s="47"/>
    </row>
    <row r="57" spans="1:5" ht="26.25" customHeight="1">
      <c r="A57" s="50" t="s">
        <v>49</v>
      </c>
      <c r="B57" s="47"/>
      <c r="C57" s="47"/>
      <c r="D57" s="47"/>
      <c r="E57" s="47"/>
    </row>
    <row r="58" spans="1:5" ht="15" customHeight="1">
      <c r="A58" s="52" t="s">
        <v>50</v>
      </c>
      <c r="B58" s="47"/>
      <c r="C58" s="47"/>
      <c r="D58" s="47"/>
      <c r="E58" s="47"/>
    </row>
    <row r="59" spans="1:5" ht="28.5" customHeight="1">
      <c r="A59" s="52" t="s">
        <v>56</v>
      </c>
      <c r="B59" s="47"/>
      <c r="C59" s="47"/>
      <c r="D59" s="47"/>
      <c r="E59" s="47"/>
    </row>
    <row r="60" spans="1:5" ht="42.75" customHeight="1">
      <c r="A60" s="52" t="s">
        <v>58</v>
      </c>
      <c r="B60" s="47"/>
      <c r="C60" s="47"/>
      <c r="D60" s="47"/>
      <c r="E60" s="47"/>
    </row>
    <row r="61" spans="1:5" ht="12.75">
      <c r="A61" s="52" t="s">
        <v>60</v>
      </c>
      <c r="B61" s="47"/>
      <c r="C61" s="47"/>
      <c r="D61" s="47"/>
      <c r="E61" s="47"/>
    </row>
  </sheetData>
  <mergeCells count="19">
    <mergeCell ref="A45:E45"/>
    <mergeCell ref="A55:E55"/>
    <mergeCell ref="A48:E48"/>
    <mergeCell ref="A47:E47"/>
    <mergeCell ref="A54:E54"/>
    <mergeCell ref="A58:E58"/>
    <mergeCell ref="A59:E59"/>
    <mergeCell ref="A60:E60"/>
    <mergeCell ref="A61:E61"/>
    <mergeCell ref="A1:E1"/>
    <mergeCell ref="A3:E3"/>
    <mergeCell ref="A57:E57"/>
    <mergeCell ref="A49:E49"/>
    <mergeCell ref="A50:E50"/>
    <mergeCell ref="A51:E51"/>
    <mergeCell ref="A56:E56"/>
    <mergeCell ref="A52:E52"/>
    <mergeCell ref="A53:E53"/>
    <mergeCell ref="A2:E2"/>
  </mergeCells>
  <printOptions/>
  <pageMargins left="1" right="1" top="0.5" bottom="0.5" header="0.5" footer="0.5"/>
  <pageSetup fitToHeight="1" fitToWidth="1" horizontalDpi="600" verticalDpi="600" orientation="portrait"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dc:creator>
  <cp:keywords/>
  <dc:description/>
  <cp:lastModifiedBy>Allende-Foss, Angel</cp:lastModifiedBy>
  <cp:lastPrinted>2007-07-18T22:46:34Z</cp:lastPrinted>
  <dcterms:created xsi:type="dcterms:W3CDTF">2007-05-24T16:56:42Z</dcterms:created>
  <dcterms:modified xsi:type="dcterms:W3CDTF">2007-08-13T16:08:08Z</dcterms:modified>
  <cp:category/>
  <cp:version/>
  <cp:contentType/>
  <cp:contentStatus/>
</cp:coreProperties>
</file>