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Financial Plan" sheetId="1" r:id="rId1"/>
  </sheets>
  <externalReferences>
    <externalReference r:id="rId4"/>
    <externalReference r:id="rId5"/>
    <externalReference r:id="rId6"/>
    <externalReference r:id="rId7"/>
    <externalReference r:id="rId8"/>
    <externalReference r:id="rId9"/>
  </externalReferences>
  <definedNames>
    <definedName name="__123Graph_A" hidden="1">'[6]BurienAcc'!#REF!</definedName>
    <definedName name="__123Graph_B" hidden="1">'[6]BurienAcc'!#REF!</definedName>
    <definedName name="__123Graph_C" hidden="1">'[6]BurienAcc'!#REF!</definedName>
    <definedName name="__123Graph_D" hidden="1">'[6]BurienAcc'!#REF!</definedName>
    <definedName name="__123Graph_X" hidden="1">'[6]CovAcc'!#REF!</definedName>
    <definedName name="_Order1" hidden="1">255</definedName>
    <definedName name="aaa" hidden="1">{"Dis",#N/A,FALSE,"ReorgRevisted"}</definedName>
    <definedName name="admin">#REF!</definedName>
    <definedName name="AFIS_new_construction">'[5]Exec NC'!#REF!</definedName>
    <definedName name="AV_under_I_722">'[5]Exec NC'!#REF!</definedName>
    <definedName name="Average_AV_2001_Countywide">'[5]Exec NC'!#REF!</definedName>
    <definedName name="Average_House_AV">'[5]Exec NC'!#REF!</definedName>
    <definedName name="bbb" hidden="1">{"NonWhole",#N/A,FALSE,"ReorgRevisted"}</definedName>
    <definedName name="BSBPons">#REF!</definedName>
    <definedName name="collection_rate">'[5]Exec NC'!#REF!</definedName>
    <definedName name="CostCat">'[1]Nov 2006 Storm'!#REF!</definedName>
    <definedName name="ddd" hidden="1">{"cxtransfer",#N/A,FALSE,"ReorgRevisted"}</definedName>
    <definedName name="eee" hidden="1">{"Dis",#N/A,FALSE,"ReorgRevisted"}</definedName>
    <definedName name="ert" hidden="1">{"NonWhole",#N/A,FALSE,"ReorgRevisted"}</definedName>
    <definedName name="EssOptions">"A3100001100130001000001100000_01000"</definedName>
    <definedName name="fff" hidden="1">{"NonWhole",#N/A,FALSE,"ReorgRevisted"}</definedName>
    <definedName name="Form2BRepDetailRL" hidden="1">{"Whole",#N/A,FALSE,"ReorgRevisted"}</definedName>
    <definedName name="ggg" hidden="1">{"Dis",#N/A,FALSE,"ReorgRevisted"}</definedName>
    <definedName name="hhh" hidden="1">{"Whole",#N/A,FALSE,"ReorgRevisted"}</definedName>
    <definedName name="I_722">'[5]Exec NC'!#REF!</definedName>
    <definedName name="iii" hidden="1">{"Whole",#N/A,FALSE,"ReorgRevisted"}</definedName>
    <definedName name="infl95">'[2]EXP'!#REF!</definedName>
    <definedName name="inflator">#REF!</definedName>
    <definedName name="jjj" hidden="1">{"cxtransfer",#N/A,FALSE,"ReorgRevisted"}</definedName>
    <definedName name="KC_Share">#REF!</definedName>
    <definedName name="kkk" hidden="1">{"NonWhole",#N/A,FALSE,"ReorgRevisted"}</definedName>
    <definedName name="lid_lift_method">'[5]Exec NC'!#REF!</definedName>
    <definedName name="lll" hidden="1">{"Dis",#N/A,FALSE,"ReorgRevisted"}</definedName>
    <definedName name="mmm" hidden="1">{"Whole",#N/A,FALSE,"ReorgRevisted"}</definedName>
    <definedName name="new_AFIS">'[5]Exec NC'!#REF!</definedName>
    <definedName name="New_construction_adjustment">'[5]Exec NC'!#REF!</definedName>
    <definedName name="newrate">#REF!</definedName>
    <definedName name="nnn" hidden="1">{"Dis",#N/A,FALSE,"ReorgRevisted"}</definedName>
    <definedName name="ok" hidden="1">{"NonWhole",#N/A,FALSE,"ReorgRevisted"}</definedName>
    <definedName name="old_AV">'[5]Exec NC'!#REF!</definedName>
    <definedName name="old_nc">'[5]Exec NC'!#REF!</definedName>
    <definedName name="oldrate">#REF!</definedName>
    <definedName name="ook" hidden="1">{"Whole",#N/A,FALSE,"ReorgRevisted"}</definedName>
    <definedName name="ooo" hidden="1">{"cxtransfer",#N/A,FALSE,"ReorgRevisted"}</definedName>
    <definedName name="ppp" hidden="1">{"NonWhole",#N/A,FALSE,"ReorgRevisted"}</definedName>
    <definedName name="_xlnm.Print_Area" localSheetId="0">'Financial Plan'!$A$1:$G$43</definedName>
    <definedName name="print_titles_old">'[5]Exec NC'!$27:$27,'[5]Exec NC'!$A:$A</definedName>
    <definedName name="PWAdmin">#REF!</definedName>
    <definedName name="qqq" hidden="1">{"cxtransfer",#N/A,FALSE,"ReorgRevisted"}</definedName>
    <definedName name="qwe" hidden="1">{"Whole",#N/A,FALSE,"ReorgRevisted"}</definedName>
    <definedName name="Radios" hidden="1">{"cxtransfer",#N/A,FALSE,"ReorgRevisted"}</definedName>
    <definedName name="Regular_levy_assessed_value">'[5]Exec NC'!#REF!</definedName>
    <definedName name="reimb">#REF!</definedName>
    <definedName name="rrr" hidden="1">{"Whole",#N/A,FALSE,"ReorgRevisted"}</definedName>
    <definedName name="rty" hidden="1">{"Dis",#N/A,FALSE,"ReorgRevisted"}</definedName>
    <definedName name="Sea_Share">#REF!</definedName>
    <definedName name="sortbase">#REF!</definedName>
    <definedName name="sss" hidden="1">{"Whole",#N/A,FALSE,"ReorgRevisted"}</definedName>
    <definedName name="table_i722">'[5]Exec NC'!#REF!</definedName>
    <definedName name="TEST" hidden="1">{"Whole",#N/A,FALSE,"ReorgRevisted"}</definedName>
    <definedName name="toggle_98_refund">'[5]Exec NC'!#REF!</definedName>
    <definedName name="totsal">#REF!</definedName>
    <definedName name="ttt" hidden="1">{"cxtransfer",#N/A,FALSE,"ReorgRevisted"}</definedName>
    <definedName name="tyu" hidden="1">{"Whole",#N/A,FALSE,"ReorgRevisted"}</definedName>
    <definedName name="uuu" hidden="1">{"Dis",#N/A,FALSE,"ReorgRevisted"}</definedName>
    <definedName name="vvv" hidden="1">{"cxtransfer",#N/A,FALSE,"ReorgRevisted"}</definedName>
    <definedName name="wer" hidden="1">{"cxtransfer",#N/A,FALSE,"ReorgRevisted"}</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ww" hidden="1">{"NonWhole",#N/A,FALSE,"ReorgRevisted"}</definedName>
    <definedName name="x" hidden="1">{"Dis",#N/A,FALSE,"ReorgRevisted"}</definedName>
    <definedName name="xxx" hidden="1">{"Whole",#N/A,FALSE,"ReorgRevisted"}</definedName>
    <definedName name="yyy" hidden="1">{"NonWhole",#N/A,FALSE,"ReorgRevisted"}</definedName>
    <definedName name="zzz" hidden="1">{"Whole",#N/A,FALSE,"ReorgRevisted"}</definedName>
  </definedNames>
  <calcPr fullCalcOnLoad="1"/>
</workbook>
</file>

<file path=xl/sharedStrings.xml><?xml version="1.0" encoding="utf-8"?>
<sst xmlns="http://schemas.openxmlformats.org/spreadsheetml/2006/main" count="56" uniqueCount="55">
  <si>
    <t>Expenditures</t>
  </si>
  <si>
    <t>Revenues</t>
  </si>
  <si>
    <t>Non-CX Financial Plan</t>
  </si>
  <si>
    <t>Fund Name: Road Fund</t>
  </si>
  <si>
    <t>Fund Number: 103</t>
  </si>
  <si>
    <t>Prepared by:  Greg Scharrer, Budget and Technology Manager</t>
  </si>
  <si>
    <t>Date Prepared:  July 25, 2007</t>
  </si>
  <si>
    <t>Category</t>
  </si>
  <si>
    <t xml:space="preserve">2007 Revised  </t>
  </si>
  <si>
    <t>2007 Estimated</t>
  </si>
  <si>
    <t>Estimated-Adopted Change</t>
  </si>
  <si>
    <t>Explanation of Change</t>
  </si>
  <si>
    <t xml:space="preserve">Beginning Fund Balance </t>
  </si>
  <si>
    <t xml:space="preserve">  Property Tax</t>
  </si>
  <si>
    <t>East Renton PAA restoration</t>
  </si>
  <si>
    <t xml:space="preserve">  Gas Taxes</t>
  </si>
  <si>
    <t>Updated WSDOT projection (June 2007)</t>
  </si>
  <si>
    <t xml:space="preserve">  Reimbursable Fees for Service</t>
  </si>
  <si>
    <t>Encumbrance auto carryover for reimbursable contacts and Utility Inspection fees</t>
  </si>
  <si>
    <t xml:space="preserve">  Sale of Assets</t>
  </si>
  <si>
    <t>2006 land sales carried forward for sale anticipated in 2007.  Removal of Covington sand and gravel sales due to decision to sell rather than mine.</t>
  </si>
  <si>
    <t xml:space="preserve">  Grants</t>
  </si>
  <si>
    <t>FEMA and FHWA storm grants collectible in 2007.</t>
  </si>
  <si>
    <t xml:space="preserve">  Other Revenues</t>
  </si>
  <si>
    <t>State Timber tax loss offset by interest earnings increase; and transfer of RID guaranty fund interest earnings to cover 2007 storm costs</t>
  </si>
  <si>
    <t>Total Revenues</t>
  </si>
  <si>
    <t xml:space="preserve">  Roads Operating Base (730)</t>
  </si>
  <si>
    <t>Under expenditure</t>
  </si>
  <si>
    <t xml:space="preserve">  Surface Water Utility Payment</t>
  </si>
  <si>
    <t xml:space="preserve">  Traffic Enforcement Payment to Sheriff</t>
  </si>
  <si>
    <t xml:space="preserve">  Regional Stormwater Disposal Program (726)</t>
  </si>
  <si>
    <t xml:space="preserve">  Previous Year Encumbrance Carryover</t>
  </si>
  <si>
    <t xml:space="preserve">  E. Renton PAA Restoration</t>
  </si>
  <si>
    <t xml:space="preserve">  2nd Quarter Omnibus</t>
  </si>
  <si>
    <t>CX Overhead and Financial Services Charge corrections</t>
  </si>
  <si>
    <t xml:space="preserve">  3rd Quarter 2006 Storm Work in 2007</t>
  </si>
  <si>
    <t>Total Expenditures</t>
  </si>
  <si>
    <t>Estimated Underexpenditure</t>
  </si>
  <si>
    <t>Other Fund Transactions</t>
  </si>
  <si>
    <t xml:space="preserve">  CIP Fund Contribution (724)</t>
  </si>
  <si>
    <t xml:space="preserve">  Project Cancellations to Cover Storm Costs</t>
  </si>
  <si>
    <t>Total Other Fund Transactions</t>
  </si>
  <si>
    <t>Ending Fund Balance</t>
  </si>
  <si>
    <t>Designations and Reserves</t>
  </si>
  <si>
    <t xml:space="preserve">  Reserve for 2006 Storm Work in 2007 </t>
  </si>
  <si>
    <t>Total Designations and Reserves</t>
  </si>
  <si>
    <t>Ending Undesignated Fund Balance</t>
  </si>
  <si>
    <t>Target Fund Balance</t>
  </si>
  <si>
    <t>Financial Plan Notes:</t>
  </si>
  <si>
    <r>
      <t xml:space="preserve">2006 Actual </t>
    </r>
    <r>
      <rPr>
        <b/>
        <vertAlign val="superscript"/>
        <sz val="12"/>
        <rFont val="Times New Roman"/>
        <family val="1"/>
      </rPr>
      <t>1</t>
    </r>
  </si>
  <si>
    <r>
      <t>2007 Adopted</t>
    </r>
    <r>
      <rPr>
        <b/>
        <vertAlign val="superscript"/>
        <sz val="12"/>
        <rFont val="Times New Roman"/>
        <family val="1"/>
      </rPr>
      <t>2</t>
    </r>
  </si>
  <si>
    <r>
      <t>1</t>
    </r>
    <r>
      <rPr>
        <sz val="10"/>
        <rFont val="Times New Roman"/>
        <family val="1"/>
      </rPr>
      <t xml:space="preserve"> Actuals are taken from ARMS 14th Month or 2006 CAFR</t>
    </r>
  </si>
  <si>
    <r>
      <t>2</t>
    </r>
    <r>
      <rPr>
        <sz val="10"/>
        <rFont val="Times New Roman"/>
        <family val="1"/>
      </rPr>
      <t xml:space="preserve"> Adopted is taken form 2007 Adopted Budget Book</t>
    </r>
  </si>
  <si>
    <t>3rd Quarter Supplemental</t>
  </si>
  <si>
    <t xml:space="preserve">  Reserve for Encumbrance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</si>
</sst>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
    <numFmt numFmtId="166" formatCode="&quot;$&quot;#,##0"/>
    <numFmt numFmtId="167" formatCode="0."/>
    <numFmt numFmtId="168" formatCode="&quot;$&quot;#,##0.00"/>
    <numFmt numFmtId="169" formatCode="_(* #,##0.000_);_(* \(#,##0.000\);_(* &quot;-&quot;??_);_(@_)"/>
    <numFmt numFmtId="170" formatCode="_(* #,##0.0000_);_(* \(#,##0.0000\);_(* &quot;-&quot;??_);_(@_)"/>
    <numFmt numFmtId="171" formatCode="_(&quot;$&quot;* #,##0.0_);_(&quot;$&quot;* \(#,##0.0\);_(&quot;$&quot;* &quot;-&quot;??_);_(@_)"/>
    <numFmt numFmtId="172" formatCode="_(&quot;$&quot;* #,##0_);_(&quot;$&quot;* \(#,##0\);_(&quot;$&quot;* &quot;-&quot;??_);_(@_)"/>
    <numFmt numFmtId="173" formatCode="#,##0.0_);\(#,##0.0\)"/>
    <numFmt numFmtId="174" formatCode="0.0"/>
    <numFmt numFmtId="175" formatCode="0.0%"/>
    <numFmt numFmtId="176" formatCode="[$-409]dddd\,\ mmmm\ dd\,\ yyyy"/>
    <numFmt numFmtId="177" formatCode="_(* #,##0.0_);_(* \(#,##0.0\);_(* &quot;-&quot;??_);_(@_)"/>
    <numFmt numFmtId="178" formatCode="_(* #,##0_);_(* \(#,##0\);_(* &quot;-&quot;??_);_(@_)"/>
    <numFmt numFmtId="179" formatCode="&quot;$&quot;#,##0;\(&quot;$&quot;#,##0\)"/>
    <numFmt numFmtId="180" formatCode="#,##0\ ;\(#,##0\)"/>
    <numFmt numFmtId="181" formatCode="\(0\)"/>
    <numFmt numFmtId="182" formatCode="0000"/>
    <numFmt numFmtId="183" formatCode="yyyy"/>
    <numFmt numFmtId="184" formatCode="mm/dd/yy;@"/>
    <numFmt numFmtId="185" formatCode="&quot;$&quot;#,##0.0;\(&quot;$&quot;#,##0.0\)"/>
    <numFmt numFmtId="186" formatCode="&quot;$&quot;#,##0.0_);\(&quot;$&quot;#,##0.0\)"/>
    <numFmt numFmtId="187" formatCode="0.000%"/>
    <numFmt numFmtId="188" formatCode="[$-409]mmm\-yy;@"/>
    <numFmt numFmtId="189" formatCode="#,##0.00;#,##0.00\-"/>
    <numFmt numFmtId="190" formatCode="#,##0;[Red]\(#,##0\)"/>
    <numFmt numFmtId="191" formatCode="#,##0;[Red]\(#,##0\);0"/>
    <numFmt numFmtId="192" formatCode="m/d/yy;@"/>
    <numFmt numFmtId="193" formatCode="_(* #,##0.000_);_(* \(#,##0.000\);_(* &quot;-&quot;???_);_(@_)"/>
    <numFmt numFmtId="194" formatCode="[$-409]mmmm\ d\,\ yyyy;@"/>
    <numFmt numFmtId="195" formatCode="&quot;Yes&quot;;&quot;Yes&quot;;&quot;No&quot;"/>
    <numFmt numFmtId="196" formatCode="&quot;True&quot;;&quot;True&quot;;&quot;False&quot;"/>
    <numFmt numFmtId="197" formatCode="&quot;On&quot;;&quot;On&quot;;&quot;Off&quot;"/>
    <numFmt numFmtId="198" formatCode="[$€-2]\ #,##0.00_);[Red]\([$€-2]\ #,##0.00\)"/>
  </numFmts>
  <fonts count="16">
    <font>
      <sz val="10"/>
      <name val="Arial"/>
      <family val="0"/>
    </font>
    <font>
      <u val="single"/>
      <sz val="10"/>
      <color indexed="36"/>
      <name val="Arial"/>
      <family val="0"/>
    </font>
    <font>
      <u val="single"/>
      <sz val="10"/>
      <color indexed="12"/>
      <name val="Arial"/>
      <family val="0"/>
    </font>
    <font>
      <sz val="12"/>
      <name val="Times New Roman"/>
      <family val="0"/>
    </font>
    <font>
      <sz val="8"/>
      <name val="Arial"/>
      <family val="0"/>
    </font>
    <font>
      <b/>
      <sz val="16"/>
      <name val="Times New Roman"/>
      <family val="1"/>
    </font>
    <font>
      <b/>
      <sz val="14"/>
      <name val="Times New Roman"/>
      <family val="0"/>
    </font>
    <font>
      <b/>
      <sz val="12"/>
      <name val="Times New Roman"/>
      <family val="0"/>
    </font>
    <font>
      <b/>
      <sz val="10"/>
      <name val="Times New Roman"/>
      <family val="0"/>
    </font>
    <font>
      <u val="single"/>
      <sz val="12"/>
      <name val="Times New Roman"/>
      <family val="1"/>
    </font>
    <font>
      <sz val="10"/>
      <name val="MS Sans Serif"/>
      <family val="0"/>
    </font>
    <font>
      <b/>
      <vertAlign val="superscript"/>
      <sz val="12"/>
      <name val="Times New Roman"/>
      <family val="1"/>
    </font>
    <font>
      <sz val="8"/>
      <name val="Times New Roman"/>
      <family val="1"/>
    </font>
    <font>
      <sz val="10"/>
      <name val="Times New Roman"/>
      <family val="1"/>
    </font>
    <font>
      <vertAlign val="superscript"/>
      <sz val="10"/>
      <name val="Times New Roman"/>
      <family val="1"/>
    </font>
    <font>
      <sz val="12"/>
      <name val="Arial"/>
      <family val="0"/>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7" fontId="3" fillId="0" borderId="0">
      <alignment/>
      <protection/>
    </xf>
    <xf numFmtId="9" fontId="0" fillId="0" borderId="0" applyFont="0" applyFill="0" applyBorder="0" applyAlignment="0" applyProtection="0"/>
  </cellStyleXfs>
  <cellXfs count="113">
    <xf numFmtId="0" fontId="0" fillId="0" borderId="0" xfId="0" applyAlignment="1">
      <alignment/>
    </xf>
    <xf numFmtId="37" fontId="5" fillId="0" borderId="0" xfId="21" applyFont="1" applyBorder="1" applyAlignment="1">
      <alignment horizontal="centerContinuous" wrapText="1"/>
      <protection/>
    </xf>
    <xf numFmtId="37" fontId="6" fillId="0" borderId="0" xfId="21"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3" fillId="0" borderId="0" xfId="21" applyFont="1" applyBorder="1" applyAlignment="1">
      <alignment horizontal="centerContinuous" wrapText="1"/>
      <protection/>
    </xf>
    <xf numFmtId="0" fontId="0" fillId="0" borderId="0" xfId="0" applyBorder="1" applyAlignment="1">
      <alignment/>
    </xf>
    <xf numFmtId="0" fontId="3" fillId="2" borderId="0" xfId="0" applyFont="1" applyFill="1" applyBorder="1" applyAlignment="1">
      <alignment horizontal="left"/>
    </xf>
    <xf numFmtId="37" fontId="5" fillId="0" borderId="0" xfId="21" applyFont="1" applyBorder="1" applyAlignment="1">
      <alignment horizontal="center" wrapText="1"/>
      <protection/>
    </xf>
    <xf numFmtId="0" fontId="0" fillId="2" borderId="0" xfId="0" applyFill="1" applyBorder="1" applyAlignment="1">
      <alignment horizontal="centerContinuous"/>
    </xf>
    <xf numFmtId="37" fontId="3" fillId="0" borderId="0" xfId="21" applyFont="1" applyBorder="1" applyAlignment="1">
      <alignment horizontal="left" wrapText="1"/>
      <protection/>
    </xf>
    <xf numFmtId="0" fontId="0" fillId="2" borderId="0" xfId="0" applyFill="1" applyAlignment="1">
      <alignment/>
    </xf>
    <xf numFmtId="0" fontId="0" fillId="2" borderId="0" xfId="0" applyFill="1" applyAlignment="1">
      <alignment horizontal="centerContinuous"/>
    </xf>
    <xf numFmtId="0" fontId="0" fillId="2" borderId="0" xfId="0" applyFill="1" applyAlignment="1">
      <alignment/>
    </xf>
    <xf numFmtId="37" fontId="7" fillId="0" borderId="0" xfId="21" applyFont="1" applyBorder="1" applyAlignment="1">
      <alignment horizontal="left"/>
      <protection/>
    </xf>
    <xf numFmtId="37" fontId="8" fillId="0" borderId="1" xfId="21" applyFont="1" applyBorder="1" applyAlignment="1">
      <alignment horizontal="left" wrapText="1"/>
      <protection/>
    </xf>
    <xf numFmtId="37" fontId="9" fillId="0" borderId="0" xfId="21" applyFont="1" applyBorder="1" applyAlignment="1">
      <alignment horizontal="left" wrapText="1"/>
      <protection/>
    </xf>
    <xf numFmtId="0" fontId="0" fillId="0" borderId="0" xfId="0" applyBorder="1" applyAlignment="1">
      <alignment horizontal="left"/>
    </xf>
    <xf numFmtId="37" fontId="10" fillId="0" borderId="0" xfId="21" applyFont="1" applyBorder="1" applyAlignment="1">
      <alignment horizontal="centerContinuous" wrapText="1"/>
      <protection/>
    </xf>
    <xf numFmtId="37" fontId="7" fillId="2" borderId="2" xfId="21" applyFont="1" applyFill="1" applyBorder="1" applyAlignment="1" applyProtection="1">
      <alignment horizontal="left" wrapText="1"/>
      <protection/>
    </xf>
    <xf numFmtId="37" fontId="7" fillId="2" borderId="3" xfId="21" applyFont="1" applyFill="1" applyBorder="1" applyAlignment="1">
      <alignment horizontal="center" wrapText="1"/>
      <protection/>
    </xf>
    <xf numFmtId="37" fontId="7" fillId="2" borderId="2" xfId="21" applyFont="1" applyFill="1" applyBorder="1" applyAlignment="1">
      <alignment horizontal="center" wrapText="1"/>
      <protection/>
    </xf>
    <xf numFmtId="37" fontId="7" fillId="2" borderId="4" xfId="21" applyFont="1" applyFill="1" applyBorder="1" applyAlignment="1">
      <alignment horizontal="center" wrapText="1"/>
      <protection/>
    </xf>
    <xf numFmtId="37" fontId="7" fillId="2" borderId="0" xfId="21" applyFont="1" applyFill="1" applyAlignment="1">
      <alignment horizontal="center" wrapText="1"/>
      <protection/>
    </xf>
    <xf numFmtId="0" fontId="3" fillId="2" borderId="0" xfId="0" applyFont="1" applyFill="1" applyAlignment="1">
      <alignment/>
    </xf>
    <xf numFmtId="37" fontId="7" fillId="0" borderId="2" xfId="21" applyFont="1" applyFill="1" applyBorder="1" applyAlignment="1">
      <alignment horizontal="left"/>
      <protection/>
    </xf>
    <xf numFmtId="178" fontId="7" fillId="0" borderId="2" xfId="15" applyNumberFormat="1" applyFont="1" applyFill="1" applyBorder="1" applyAlignment="1">
      <alignment/>
    </xf>
    <xf numFmtId="178" fontId="7" fillId="0" borderId="4" xfId="15" applyNumberFormat="1" applyFont="1" applyFill="1" applyBorder="1" applyAlignment="1">
      <alignment/>
    </xf>
    <xf numFmtId="178" fontId="7" fillId="0" borderId="5" xfId="15" applyNumberFormat="1" applyFont="1" applyFill="1" applyBorder="1" applyAlignment="1">
      <alignment/>
    </xf>
    <xf numFmtId="178" fontId="7" fillId="0" borderId="6" xfId="15" applyNumberFormat="1" applyFont="1" applyBorder="1" applyAlignment="1">
      <alignment/>
    </xf>
    <xf numFmtId="178" fontId="8" fillId="0" borderId="7" xfId="15" applyNumberFormat="1" applyFont="1" applyBorder="1" applyAlignment="1">
      <alignment/>
    </xf>
    <xf numFmtId="178" fontId="7" fillId="0" borderId="0" xfId="15" applyNumberFormat="1" applyFont="1" applyBorder="1" applyAlignment="1">
      <alignment/>
    </xf>
    <xf numFmtId="178" fontId="7" fillId="0" borderId="0" xfId="15" applyNumberFormat="1" applyFont="1" applyAlignment="1">
      <alignment/>
    </xf>
    <xf numFmtId="0" fontId="7" fillId="0" borderId="0" xfId="0" applyFont="1" applyAlignment="1">
      <alignment/>
    </xf>
    <xf numFmtId="37" fontId="7" fillId="0" borderId="8" xfId="21" applyFont="1" applyFill="1" applyBorder="1" applyAlignment="1">
      <alignment horizontal="left"/>
      <protection/>
    </xf>
    <xf numFmtId="178" fontId="3" fillId="0" borderId="8" xfId="15" applyNumberFormat="1" applyFont="1" applyFill="1" applyBorder="1" applyAlignment="1">
      <alignment/>
    </xf>
    <xf numFmtId="178" fontId="3" fillId="0" borderId="9" xfId="15" applyNumberFormat="1" applyFont="1" applyFill="1" applyBorder="1" applyAlignment="1">
      <alignment/>
    </xf>
    <xf numFmtId="178" fontId="3" fillId="0" borderId="10" xfId="15" applyNumberFormat="1" applyFont="1" applyBorder="1" applyAlignment="1">
      <alignment/>
    </xf>
    <xf numFmtId="178" fontId="3" fillId="0" borderId="11" xfId="15" applyNumberFormat="1" applyFont="1" applyBorder="1" applyAlignment="1">
      <alignment/>
    </xf>
    <xf numFmtId="178" fontId="12" fillId="0" borderId="10" xfId="15" applyNumberFormat="1" applyFont="1" applyBorder="1" applyAlignment="1">
      <alignment/>
    </xf>
    <xf numFmtId="178" fontId="3" fillId="0" borderId="0" xfId="15" applyNumberFormat="1" applyFont="1" applyBorder="1" applyAlignment="1">
      <alignment/>
    </xf>
    <xf numFmtId="178" fontId="3" fillId="0" borderId="0" xfId="15" applyNumberFormat="1" applyFont="1" applyAlignment="1">
      <alignment/>
    </xf>
    <xf numFmtId="0" fontId="3" fillId="0" borderId="0" xfId="0" applyFont="1" applyAlignment="1">
      <alignment/>
    </xf>
    <xf numFmtId="37" fontId="3" fillId="0" borderId="8" xfId="21" applyFont="1" applyFill="1" applyBorder="1" applyAlignment="1">
      <alignment horizontal="left"/>
      <protection/>
    </xf>
    <xf numFmtId="178" fontId="3" fillId="0" borderId="12" xfId="15" applyNumberFormat="1" applyFont="1" applyBorder="1" applyAlignment="1">
      <alignment/>
    </xf>
    <xf numFmtId="178" fontId="12" fillId="0" borderId="8" xfId="15" applyNumberFormat="1" applyFont="1" applyBorder="1" applyAlignment="1">
      <alignment/>
    </xf>
    <xf numFmtId="178" fontId="12" fillId="0" borderId="8" xfId="15" applyNumberFormat="1" applyFont="1" applyBorder="1" applyAlignment="1">
      <alignment wrapText="1"/>
    </xf>
    <xf numFmtId="178" fontId="3" fillId="0" borderId="12" xfId="15" applyNumberFormat="1" applyFont="1" applyFill="1" applyBorder="1" applyAlignment="1">
      <alignment/>
    </xf>
    <xf numFmtId="178" fontId="3" fillId="0" borderId="0" xfId="15" applyNumberFormat="1" applyFont="1" applyFill="1" applyBorder="1" applyAlignment="1">
      <alignment/>
    </xf>
    <xf numFmtId="178" fontId="13" fillId="0" borderId="8" xfId="15" applyNumberFormat="1" applyFont="1" applyFill="1" applyBorder="1" applyAlignment="1">
      <alignment/>
    </xf>
    <xf numFmtId="178" fontId="3" fillId="0" borderId="0" xfId="15" applyNumberFormat="1" applyFont="1" applyFill="1" applyBorder="1" applyAlignment="1">
      <alignment/>
    </xf>
    <xf numFmtId="178" fontId="3" fillId="0" borderId="9" xfId="15" applyNumberFormat="1" applyFont="1" applyFill="1" applyBorder="1" applyAlignment="1">
      <alignment horizontal="center"/>
    </xf>
    <xf numFmtId="37" fontId="7" fillId="0" borderId="7" xfId="21" applyFont="1" applyFill="1" applyBorder="1" applyAlignment="1">
      <alignment horizontal="left"/>
      <protection/>
    </xf>
    <xf numFmtId="178" fontId="7" fillId="0" borderId="7" xfId="15" applyNumberFormat="1" applyFont="1" applyFill="1" applyBorder="1" applyAlignment="1">
      <alignment/>
    </xf>
    <xf numFmtId="37" fontId="7" fillId="0" borderId="2" xfId="21" applyFont="1" applyFill="1" applyBorder="1" applyAlignment="1">
      <alignment horizontal="left"/>
      <protection/>
    </xf>
    <xf numFmtId="178" fontId="3" fillId="0" borderId="4" xfId="15" applyNumberFormat="1" applyFont="1" applyFill="1" applyBorder="1" applyAlignment="1">
      <alignment/>
    </xf>
    <xf numFmtId="37" fontId="7" fillId="0" borderId="8" xfId="21" applyFont="1" applyFill="1" applyBorder="1" applyAlignment="1">
      <alignment horizontal="left"/>
      <protection/>
    </xf>
    <xf numFmtId="178" fontId="12" fillId="0" borderId="8" xfId="15" applyNumberFormat="1" applyFont="1" applyFill="1" applyBorder="1" applyAlignment="1" quotePrefix="1">
      <alignment/>
    </xf>
    <xf numFmtId="178" fontId="3" fillId="0" borderId="8" xfId="15" applyNumberFormat="1" applyFont="1" applyFill="1" applyBorder="1" applyAlignment="1" quotePrefix="1">
      <alignment/>
    </xf>
    <xf numFmtId="178" fontId="3" fillId="0" borderId="2" xfId="15" applyNumberFormat="1" applyFont="1" applyFill="1" applyBorder="1" applyAlignment="1" quotePrefix="1">
      <alignment/>
    </xf>
    <xf numFmtId="178" fontId="3" fillId="0" borderId="4" xfId="15" applyNumberFormat="1" applyFont="1" applyFill="1" applyBorder="1" applyAlignment="1" quotePrefix="1">
      <alignment/>
    </xf>
    <xf numFmtId="0" fontId="3" fillId="0" borderId="0" xfId="0" applyFont="1" applyBorder="1" applyAlignment="1">
      <alignment/>
    </xf>
    <xf numFmtId="0" fontId="3" fillId="0" borderId="1" xfId="0" applyFont="1" applyBorder="1" applyAlignment="1">
      <alignment/>
    </xf>
    <xf numFmtId="178" fontId="3" fillId="0" borderId="10" xfId="15" applyNumberFormat="1" applyFont="1" applyFill="1" applyBorder="1" applyAlignment="1">
      <alignment/>
    </xf>
    <xf numFmtId="178" fontId="3" fillId="0" borderId="8" xfId="15" applyNumberFormat="1" applyFont="1" applyFill="1" applyBorder="1" applyAlignment="1">
      <alignment/>
    </xf>
    <xf numFmtId="178" fontId="7" fillId="0" borderId="8" xfId="15" applyNumberFormat="1" applyFont="1" applyFill="1" applyBorder="1" applyAlignment="1">
      <alignment/>
    </xf>
    <xf numFmtId="178" fontId="7" fillId="0" borderId="9" xfId="15" applyNumberFormat="1" applyFont="1" applyFill="1" applyBorder="1" applyAlignment="1">
      <alignment/>
    </xf>
    <xf numFmtId="178" fontId="7" fillId="0" borderId="0" xfId="15" applyNumberFormat="1" applyFont="1" applyFill="1" applyBorder="1" applyAlignment="1">
      <alignment/>
    </xf>
    <xf numFmtId="178" fontId="7" fillId="0" borderId="7" xfId="15" applyNumberFormat="1" applyFont="1" applyFill="1" applyBorder="1" applyAlignment="1">
      <alignment/>
    </xf>
    <xf numFmtId="178" fontId="8" fillId="0" borderId="8" xfId="15" applyNumberFormat="1" applyFont="1" applyFill="1" applyBorder="1" applyAlignment="1">
      <alignment/>
    </xf>
    <xf numFmtId="178" fontId="7" fillId="0" borderId="0" xfId="15" applyNumberFormat="1" applyFont="1" applyFill="1" applyBorder="1" applyAlignment="1">
      <alignment/>
    </xf>
    <xf numFmtId="178" fontId="13" fillId="0" borderId="8" xfId="15" applyNumberFormat="1" applyFont="1" applyBorder="1" applyAlignment="1">
      <alignment/>
    </xf>
    <xf numFmtId="37" fontId="7" fillId="0" borderId="13" xfId="21" applyFont="1" applyFill="1" applyBorder="1" applyAlignment="1" quotePrefix="1">
      <alignment horizontal="left"/>
      <protection/>
    </xf>
    <xf numFmtId="178" fontId="3" fillId="0" borderId="2" xfId="15" applyNumberFormat="1" applyFont="1" applyFill="1" applyBorder="1" applyAlignment="1">
      <alignment/>
    </xf>
    <xf numFmtId="178" fontId="3" fillId="0" borderId="3" xfId="15" applyNumberFormat="1" applyFont="1" applyBorder="1" applyAlignment="1">
      <alignment horizontal="right"/>
    </xf>
    <xf numFmtId="178" fontId="13" fillId="0" borderId="7" xfId="15" applyNumberFormat="1" applyFont="1" applyBorder="1" applyAlignment="1">
      <alignment horizontal="right"/>
    </xf>
    <xf numFmtId="178" fontId="3" fillId="0" borderId="0" xfId="15" applyNumberFormat="1" applyFont="1" applyAlignment="1">
      <alignment horizontal="right"/>
    </xf>
    <xf numFmtId="37" fontId="8" fillId="0" borderId="0" xfId="21" applyFont="1" applyAlignment="1">
      <alignment horizontal="left"/>
      <protection/>
    </xf>
    <xf numFmtId="37" fontId="13" fillId="0" borderId="0" xfId="21" applyFont="1" applyBorder="1">
      <alignment/>
      <protection/>
    </xf>
    <xf numFmtId="37" fontId="8" fillId="0" borderId="0" xfId="21" applyFont="1" applyBorder="1">
      <alignment/>
      <protection/>
    </xf>
    <xf numFmtId="0" fontId="13" fillId="0" borderId="0" xfId="0" applyFont="1" applyAlignment="1">
      <alignment/>
    </xf>
    <xf numFmtId="0" fontId="14" fillId="0" borderId="0" xfId="0" applyFont="1" applyAlignment="1">
      <alignment/>
    </xf>
    <xf numFmtId="0" fontId="13" fillId="0" borderId="0" xfId="0" applyFont="1" applyBorder="1" applyAlignment="1">
      <alignment/>
    </xf>
    <xf numFmtId="37" fontId="8" fillId="0" borderId="0" xfId="21" applyFont="1" applyBorder="1" applyAlignment="1" quotePrefix="1">
      <alignment horizontal="left"/>
      <protection/>
    </xf>
    <xf numFmtId="37" fontId="14" fillId="0" borderId="0" xfId="21" applyFont="1" applyBorder="1" applyAlignment="1">
      <alignment horizontal="left"/>
      <protection/>
    </xf>
    <xf numFmtId="0" fontId="8" fillId="0" borderId="0" xfId="0" applyFont="1" applyBorder="1" applyAlignment="1" quotePrefix="1">
      <alignment horizontal="left"/>
    </xf>
    <xf numFmtId="0" fontId="13" fillId="0" borderId="0" xfId="0" applyFont="1" applyAlignment="1" quotePrefix="1">
      <alignment/>
    </xf>
    <xf numFmtId="37" fontId="8" fillId="0" borderId="0" xfId="21" applyFont="1" applyBorder="1">
      <alignment/>
      <protection/>
    </xf>
    <xf numFmtId="0" fontId="13" fillId="0" borderId="0" xfId="0" applyFont="1" applyBorder="1" applyAlignment="1">
      <alignment horizontal="center"/>
    </xf>
    <xf numFmtId="37" fontId="7" fillId="0" borderId="0" xfId="21" applyFont="1" applyBorder="1">
      <alignment/>
      <protection/>
    </xf>
    <xf numFmtId="37" fontId="3" fillId="0" borderId="0" xfId="21" applyFont="1" applyBorder="1">
      <alignment/>
      <protection/>
    </xf>
    <xf numFmtId="0" fontId="13" fillId="0" borderId="0" xfId="0" applyFont="1" applyAlignment="1" quotePrefix="1">
      <alignment horizontal="left"/>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Alignment="1">
      <alignment horizontal="right"/>
    </xf>
    <xf numFmtId="0" fontId="0" fillId="0" borderId="0" xfId="0" applyAlignment="1">
      <alignment horizontal="right"/>
    </xf>
    <xf numFmtId="0" fontId="15" fillId="0" borderId="0" xfId="0" applyFont="1" applyBorder="1" applyAlignment="1">
      <alignment horizontal="center"/>
    </xf>
    <xf numFmtId="0" fontId="15" fillId="0" borderId="0" xfId="0" applyFont="1" applyBorder="1" applyAlignment="1">
      <alignment horizontal="left"/>
    </xf>
    <xf numFmtId="0" fontId="0" fillId="0" borderId="0" xfId="0" applyFont="1" applyBorder="1" applyAlignment="1">
      <alignment/>
    </xf>
    <xf numFmtId="0" fontId="15" fillId="0" borderId="0" xfId="0" applyFont="1" applyBorder="1" applyAlignment="1">
      <alignment/>
    </xf>
    <xf numFmtId="178" fontId="12" fillId="0" borderId="8" xfId="15" applyNumberFormat="1" applyFont="1" applyFill="1" applyBorder="1" applyAlignment="1">
      <alignment wrapText="1"/>
    </xf>
    <xf numFmtId="178" fontId="12" fillId="0" borderId="8" xfId="15" applyNumberFormat="1" applyFont="1" applyFill="1" applyBorder="1" applyAlignment="1">
      <alignment/>
    </xf>
    <xf numFmtId="178" fontId="8" fillId="0" borderId="2" xfId="15" applyNumberFormat="1" applyFont="1" applyFill="1" applyBorder="1" applyAlignment="1">
      <alignment/>
    </xf>
    <xf numFmtId="178" fontId="13" fillId="0" borderId="10" xfId="15" applyNumberFormat="1" applyFont="1" applyFill="1" applyBorder="1" applyAlignment="1">
      <alignment/>
    </xf>
    <xf numFmtId="178" fontId="12" fillId="0" borderId="7" xfId="15" applyNumberFormat="1" applyFont="1" applyFill="1" applyBorder="1" applyAlignment="1">
      <alignment/>
    </xf>
    <xf numFmtId="178" fontId="12" fillId="0" borderId="2" xfId="15" applyNumberFormat="1" applyFont="1" applyFill="1" applyBorder="1" applyAlignment="1" quotePrefix="1">
      <alignment/>
    </xf>
    <xf numFmtId="178" fontId="3" fillId="0" borderId="3" xfId="15" applyNumberFormat="1" applyFont="1" applyFill="1" applyBorder="1" applyAlignment="1">
      <alignment/>
    </xf>
    <xf numFmtId="178" fontId="12" fillId="0" borderId="2" xfId="15" applyNumberFormat="1" applyFont="1" applyFill="1" applyBorder="1" applyAlignment="1">
      <alignment/>
    </xf>
    <xf numFmtId="178" fontId="13" fillId="0" borderId="9" xfId="15" applyNumberFormat="1" applyFont="1" applyFill="1" applyBorder="1" applyAlignment="1">
      <alignment/>
    </xf>
    <xf numFmtId="178" fontId="13" fillId="0" borderId="2" xfId="15" applyNumberFormat="1" applyFont="1" applyFill="1" applyBorder="1" applyAlignment="1">
      <alignment/>
    </xf>
    <xf numFmtId="178" fontId="13" fillId="0" borderId="7" xfId="15" applyNumberFormat="1" applyFont="1" applyFill="1" applyBorder="1" applyAlignment="1">
      <alignment/>
    </xf>
    <xf numFmtId="37" fontId="6" fillId="0" borderId="0" xfId="21" applyFont="1" applyBorder="1" applyAlignment="1">
      <alignment horizont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IRPLAN.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walshj\Local%20Settings\Temporary%20Internet%20Files\OLK14\3Q%20Omnibus%20-%202006%20Winter%20Storm%20Work%20Completed%20in%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3\03DecantFiscal%20No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ANGWERB\Local%20Settings\Temporary%20Internet%20Files\OLKCE\2006_PSQ.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gregs\My%20Documents\data\XLDATA\GREGSTUF\2004%20budget\Proposals\maintenance\Maint%20Cities%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Omnibus 3Q Winter Storm"/>
      <sheetName val="Financial Plan"/>
      <sheetName val="Fiscal Note"/>
      <sheetName val="Rollup Summary"/>
      <sheetName val="Rev. Jan-Feb 06  "/>
      <sheetName val="Nov 2006 Storm"/>
      <sheetName val="Dec 06 Storm"/>
      <sheetName val="Line Item Accounts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6">
        <row r="2">
          <cell r="A2" t="str">
            <v>Actuals from the Assessor's Office</v>
          </cell>
        </row>
        <row r="3">
          <cell r="A3" t="str">
            <v>Final Assessed Valuation (taxable)</v>
          </cell>
        </row>
        <row r="4">
          <cell r="A4" t="str">
            <v>of which Final New Construction</v>
          </cell>
        </row>
        <row r="5">
          <cell r="A5" t="str">
            <v>of which Local New Construction</v>
          </cell>
        </row>
        <row r="6">
          <cell r="A6" t="str">
            <v>of which Utility New Construction</v>
          </cell>
        </row>
        <row r="7">
          <cell r="A7" t="str">
            <v>Implied New Construction Rate</v>
          </cell>
        </row>
        <row r="8">
          <cell r="A8" t="str">
            <v>of which Revaluation</v>
          </cell>
        </row>
        <row r="9">
          <cell r="A9" t="str">
            <v>Implied Revaluation Increase</v>
          </cell>
        </row>
        <row r="10">
          <cell r="A10" t="str">
            <v>Refund Levy</v>
          </cell>
        </row>
        <row r="11">
          <cell r="A11" t="str">
            <v>Omits Levy</v>
          </cell>
        </row>
        <row r="12">
          <cell r="A12" t="str">
            <v>Regular Levy Rate</v>
          </cell>
        </row>
        <row r="14">
          <cell r="A14" t="str">
            <v>Proposed/Outyear Assumptions</v>
          </cell>
        </row>
        <row r="15">
          <cell r="A15" t="str">
            <v>Assumed Total Assessed Valuation (taxable)</v>
          </cell>
        </row>
        <row r="16">
          <cell r="A16" t="str">
            <v>Assumed Revaluation Increase</v>
          </cell>
        </row>
        <row r="17">
          <cell r="A17" t="str">
            <v>Assumed Revaluation Rate</v>
          </cell>
        </row>
        <row r="18">
          <cell r="A18" t="str">
            <v>Assumed New Construction $$</v>
          </cell>
        </row>
        <row r="19">
          <cell r="A19" t="str">
            <v>of which Local New Construction</v>
          </cell>
        </row>
        <row r="20">
          <cell r="A20" t="str">
            <v>of which Utility New Construction</v>
          </cell>
        </row>
        <row r="21">
          <cell r="A21" t="str">
            <v>Assumed New Construction Rate</v>
          </cell>
        </row>
        <row r="23">
          <cell r="A23" t="str">
            <v>Assumed Refund Levy</v>
          </cell>
        </row>
        <row r="24">
          <cell r="A24" t="str">
            <v>Assumed Omits Levy</v>
          </cell>
        </row>
        <row r="27">
          <cell r="A27" t="str">
            <v>TAX ROLL:</v>
          </cell>
          <cell r="B27">
            <v>2002</v>
          </cell>
          <cell r="C27">
            <v>2003</v>
          </cell>
          <cell r="D27">
            <v>2004</v>
          </cell>
          <cell r="E27">
            <v>2005</v>
          </cell>
          <cell r="F27">
            <v>2006</v>
          </cell>
          <cell r="G27">
            <v>2007</v>
          </cell>
          <cell r="H27">
            <v>2008</v>
          </cell>
        </row>
        <row r="28">
          <cell r="A28" t="str">
            <v>TOTAL KING COUNTY, including Lid Lifts</v>
          </cell>
        </row>
        <row r="29">
          <cell r="A29" t="str">
            <v>Maximum allowable levy from prior year</v>
          </cell>
        </row>
        <row r="30">
          <cell r="A30" t="str">
            <v>Subtract expired lid lifts</v>
          </cell>
        </row>
        <row r="31">
          <cell r="A31" t="str">
            <v>Limit Factor</v>
          </cell>
        </row>
        <row r="32">
          <cell r="A32" t="str">
            <v>Limited Levy</v>
          </cell>
        </row>
        <row r="33">
          <cell r="A33" t="str">
            <v>NC x Prior year's reg levy rate (exc. lid lifts)</v>
          </cell>
        </row>
        <row r="34">
          <cell r="A34" t="str">
            <v>Total Limit Factor Levy (limited levy + NC levy)</v>
          </cell>
        </row>
        <row r="35">
          <cell r="A35" t="str">
            <v>First Year Lid Lifts</v>
          </cell>
        </row>
        <row r="36">
          <cell r="A36" t="str">
            <v>Total RCW 84.55 levy (use for next year's calculation)</v>
          </cell>
        </row>
        <row r="37">
          <cell r="A37" t="str">
            <v>Total Allowable levy (RCW 84.55 + refunds)</v>
          </cell>
        </row>
        <row r="38">
          <cell r="A38" t="str">
            <v>Allowable levy rate, without omits</v>
          </cell>
        </row>
        <row r="40">
          <cell r="A40" t="str">
            <v>Actual Levy</v>
          </cell>
        </row>
        <row r="41">
          <cell r="A41" t="str">
            <v>Actual Levy Rate, without omits</v>
          </cell>
        </row>
        <row r="42">
          <cell r="A42" t="str">
            <v>Banked Capacity</v>
          </cell>
        </row>
        <row r="44">
          <cell r="A44" t="str">
            <v>Maximum Statutory Levy</v>
          </cell>
        </row>
        <row r="45">
          <cell r="A45" t="str">
            <v>Statutory or Limit Factor applies?</v>
          </cell>
        </row>
        <row r="48">
          <cell r="A48" t="str">
            <v>Lid lift: AFIS</v>
          </cell>
        </row>
        <row r="49">
          <cell r="A49" t="str">
            <v>Limit factor x prior year's total allowable levy </v>
          </cell>
        </row>
        <row r="50">
          <cell r="A50" t="str">
            <v>NC x Prior year's AFIS levy rate</v>
          </cell>
        </row>
        <row r="51">
          <cell r="A51" t="str">
            <v>Total limited lid lift (limited levy + NC)</v>
          </cell>
        </row>
        <row r="52">
          <cell r="A52" t="str">
            <v>Maximum Statutory Levy</v>
          </cell>
        </row>
        <row r="53">
          <cell r="A53" t="str">
            <v>Statutory or Limit Factor applies?</v>
          </cell>
        </row>
        <row r="54">
          <cell r="A54" t="str">
            <v>Allowable lid lift (use for next year's calculation)</v>
          </cell>
        </row>
        <row r="55">
          <cell r="A55" t="str">
            <v>Allowable AFIS rate</v>
          </cell>
        </row>
        <row r="56">
          <cell r="A56" t="str">
            <v>Actual lid lift </v>
          </cell>
        </row>
        <row r="57">
          <cell r="A57" t="str">
            <v>Actual AFIS rate</v>
          </cell>
        </row>
        <row r="58">
          <cell r="A58" t="str">
            <v>**Adjustment Needed to Total Levy?</v>
          </cell>
        </row>
        <row r="59">
          <cell r="A59" t="str">
            <v>Cumulative AFIS</v>
          </cell>
        </row>
        <row r="61">
          <cell r="A61" t="str">
            <v>Lid lift: Metropolitan Parks</v>
          </cell>
        </row>
        <row r="62">
          <cell r="A62" t="str">
            <v>Limit factor x prior year's total allowable levy</v>
          </cell>
        </row>
        <row r="63">
          <cell r="A63" t="str">
            <v>Effect of new construction on lid lift</v>
          </cell>
        </row>
        <row r="64">
          <cell r="A64" t="str">
            <v>Total limited lid lift </v>
          </cell>
        </row>
        <row r="65">
          <cell r="A65" t="str">
            <v>Maximum Statutory Levy</v>
          </cell>
        </row>
        <row r="66">
          <cell r="A66" t="str">
            <v>Statutory or Limit Factor applies?</v>
          </cell>
        </row>
        <row r="67">
          <cell r="A67" t="str">
            <v>Allowable lid lift</v>
          </cell>
        </row>
        <row r="68">
          <cell r="A68" t="str">
            <v>Allowable Parks rate</v>
          </cell>
        </row>
        <row r="69">
          <cell r="A69" t="str">
            <v>Actual lid lift</v>
          </cell>
        </row>
        <row r="70">
          <cell r="A70" t="str">
            <v>Actual Parks rate</v>
          </cell>
        </row>
        <row r="71">
          <cell r="A71" t="str">
            <v>**Adjustment Needed to Total Levy?</v>
          </cell>
        </row>
        <row r="72">
          <cell r="A72" t="str">
            <v>Cumulative Parks</v>
          </cell>
        </row>
        <row r="74">
          <cell r="A74" t="str">
            <v>EMERGENCY MEDICAL SERVICES, excess levy</v>
          </cell>
        </row>
        <row r="75">
          <cell r="A75" t="str">
            <v>Maximum allowable levy from prior year</v>
          </cell>
        </row>
        <row r="76">
          <cell r="A76" t="str">
            <v>Limit Factor</v>
          </cell>
        </row>
        <row r="77">
          <cell r="A77" t="str">
            <v>Limited Levy</v>
          </cell>
        </row>
        <row r="78">
          <cell r="A78" t="str">
            <v>NC x Prior year's reg levy rate (exc. lid lifts)</v>
          </cell>
        </row>
        <row r="79">
          <cell r="A79" t="str">
            <v>Total Limit Factor Levy (limited levy + NC levy)</v>
          </cell>
        </row>
        <row r="80">
          <cell r="A80" t="str">
            <v>Maximum Statutory Levy (add omits)</v>
          </cell>
        </row>
        <row r="81">
          <cell r="A81" t="str">
            <v>Statutory or Limit Factor applies?</v>
          </cell>
        </row>
        <row r="82">
          <cell r="A82" t="str">
            <v>Total RCW 84.55 levy (use for next year's calculation)</v>
          </cell>
        </row>
        <row r="83">
          <cell r="A83" t="str">
            <v>EMS Refund Levy</v>
          </cell>
        </row>
        <row r="84">
          <cell r="A84" t="str">
            <v>Total Allowable levy (RCW 84.55 + refunds)</v>
          </cell>
        </row>
        <row r="85">
          <cell r="A85" t="str">
            <v>Allowable levy rate (update based on Assessor)</v>
          </cell>
        </row>
        <row r="86">
          <cell r="A86" t="str">
            <v>EMS Omitted Assessment Levy</v>
          </cell>
        </row>
        <row r="87">
          <cell r="A87" t="str">
            <v>Actual EMS levy</v>
          </cell>
        </row>
        <row r="88">
          <cell r="A88" t="str">
            <v>Actual EMS levy rate, without omits</v>
          </cell>
        </row>
        <row r="90">
          <cell r="A90" t="str">
            <v>Banked Capacity</v>
          </cell>
        </row>
        <row r="92">
          <cell r="A92" t="str">
            <v>CONSERVATION FUTURES</v>
          </cell>
        </row>
        <row r="93">
          <cell r="A93" t="str">
            <v>Maximum allowable levy from prior year</v>
          </cell>
        </row>
        <row r="94">
          <cell r="A94" t="str">
            <v>Limit Factor</v>
          </cell>
        </row>
        <row r="95">
          <cell r="A95" t="str">
            <v>Limited Levy</v>
          </cell>
        </row>
        <row r="96">
          <cell r="A96" t="str">
            <v>NC x Prior year's reg levy rate (exc. lid lifts)</v>
          </cell>
        </row>
        <row r="97">
          <cell r="A97" t="str">
            <v>Total Limit Factor Levy (limited levy + NC levy)</v>
          </cell>
        </row>
        <row r="98">
          <cell r="A98" t="str">
            <v>Maximum Statutory Levy (add omits)</v>
          </cell>
        </row>
        <row r="99">
          <cell r="A99" t="str">
            <v>Statutory or Limit Factor applies?</v>
          </cell>
        </row>
        <row r="100">
          <cell r="A100" t="str">
            <v>Total RCW 84.55 levy (use for next year's calculation)</v>
          </cell>
        </row>
        <row r="101">
          <cell r="A101" t="str">
            <v>Conservation Futures Refund Levy</v>
          </cell>
        </row>
        <row r="102">
          <cell r="A102" t="str">
            <v>Total Allowable levy (RCW 84.55 + refunds)</v>
          </cell>
        </row>
        <row r="103">
          <cell r="A103" t="str">
            <v>Allowable levy rate</v>
          </cell>
        </row>
        <row r="104">
          <cell r="A104" t="str">
            <v>Conservation Futures Omitted Assessment Levy</v>
          </cell>
        </row>
        <row r="105">
          <cell r="A105" t="str">
            <v>Actual CF Levy</v>
          </cell>
        </row>
        <row r="106">
          <cell r="A106" t="str">
            <v>Actual CF Levy Rate, without omits</v>
          </cell>
        </row>
        <row r="108">
          <cell r="A108" t="str">
            <v>Banked Capacity</v>
          </cell>
        </row>
        <row r="112">
          <cell r="A112" t="str">
            <v>NUMBERS for CERTIFICATION ORDINANCE</v>
          </cell>
        </row>
        <row r="113">
          <cell r="A113" t="str">
            <v>Current Expense (allowable regular minus below)</v>
          </cell>
        </row>
        <row r="114">
          <cell r="A114" t="str">
            <v>Bond Redemption - Limited (from CX fin plan)</v>
          </cell>
        </row>
        <row r="115">
          <cell r="A115" t="str">
            <v>Human Services Fund/Mental Health (1% + NC)</v>
          </cell>
        </row>
        <row r="116">
          <cell r="A116" t="str">
            <v>Veterans (1% + NC)</v>
          </cell>
        </row>
        <row r="117">
          <cell r="A117" t="str">
            <v>River Improvement (1% + NC)</v>
          </cell>
        </row>
        <row r="118">
          <cell r="A118" t="str">
            <v>Inter-county River Improvement (1% + NC)</v>
          </cell>
        </row>
        <row r="119">
          <cell r="A119" t="str">
            <v>AFIS (actual)</v>
          </cell>
        </row>
        <row r="120">
          <cell r="A120" t="str">
            <v>Parks (actual)</v>
          </cell>
        </row>
        <row r="122">
          <cell r="A122" t="str">
            <v>EMS (allowable)</v>
          </cell>
        </row>
        <row r="123">
          <cell r="A123" t="str">
            <v>Conservation Futures (allowable)</v>
          </cell>
        </row>
        <row r="125">
          <cell r="A125" t="str">
            <v>Unlimited G.O. Bonds (from Finance)</v>
          </cell>
        </row>
        <row r="126">
          <cell r="A126" t="str">
            <v>Roads (from Roads Division)</v>
          </cell>
        </row>
        <row r="127">
          <cell r="A127" t="str">
            <v>Green River</v>
          </cell>
        </row>
        <row r="129">
          <cell r="A129" t="str">
            <v>FINANCIAL PLAN NUMBERS</v>
          </cell>
        </row>
        <row r="130">
          <cell r="A130" t="str">
            <v>Current Expense before Debt Service</v>
          </cell>
        </row>
        <row r="131">
          <cell r="A131" t="str">
            <v>Apply 97.25% collection rate - # for CX fin plan</v>
          </cell>
        </row>
        <row r="132">
          <cell r="A132" t="str">
            <v>0.03 to assessors line</v>
          </cell>
        </row>
        <row r="133">
          <cell r="A133" t="str">
            <v>0.97 to Finance line</v>
          </cell>
        </row>
        <row r="135">
          <cell r="A135" t="str">
            <v>Adjustments to Financial Plan number</v>
          </cell>
        </row>
        <row r="136">
          <cell r="A136" t="str">
            <v>Implied collection rate</v>
          </cell>
        </row>
        <row r="138">
          <cell r="A138" t="str">
            <v>**The AFIS and Parks lid lifts are part of the Total County Levy.  Growth rates on the lid lifts and the total levy are capped at 1% + new construction.</v>
          </cell>
        </row>
        <row r="139">
          <cell r="A139" t="str">
            <v>     An actual lid lift in any year must be at least as large as its value in the first year in order for the Total County Levy to rise at a full 1% +NC. </v>
          </cell>
        </row>
        <row r="140">
          <cell r="A140" t="str">
            <v>     If an actual lid lift in any year is less than its value in the first year, the Total County Levy must be adjusted such that its value without the lid lift rises at no more than 1% +NC.</v>
          </cell>
        </row>
        <row r="142">
          <cell r="A142" t="str">
            <v>*OMITS:  For limited levies, the omits levy is not added to the total allowable levy.  Moreover, the omits levy must be subtracted off of the allowable levy when calculating the levy rate to be used for the following year.</v>
          </cell>
        </row>
        <row r="143">
          <cell r="A143" t="str">
            <v>For statutory levies, the omits levy is added to the statutory levy to arrive at the allowable levy.</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CX144"/>
  <sheetViews>
    <sheetView tabSelected="1" zoomScale="75" zoomScaleNormal="75" workbookViewId="0" topLeftCell="A1">
      <selection activeCell="C45" sqref="C45"/>
    </sheetView>
  </sheetViews>
  <sheetFormatPr defaultColWidth="9.140625" defaultRowHeight="12.75"/>
  <cols>
    <col min="1" max="1" width="43.7109375" style="96" customWidth="1"/>
    <col min="2" max="2" width="14.7109375" style="3" customWidth="1"/>
    <col min="3" max="3" width="15.421875" style="18" customWidth="1"/>
    <col min="4" max="4" width="16.28125" style="3" customWidth="1"/>
    <col min="5" max="5" width="19.7109375" style="3" customWidth="1"/>
    <col min="6" max="6" width="20.7109375" style="3" customWidth="1"/>
    <col min="7" max="7" width="49.28125" style="7" customWidth="1"/>
    <col min="8" max="8" width="8.8515625" style="7" customWidth="1"/>
  </cols>
  <sheetData>
    <row r="1" spans="1:20" ht="20.25">
      <c r="A1" s="1"/>
      <c r="B1" s="2"/>
      <c r="C1" s="2"/>
      <c r="D1" s="2"/>
      <c r="E1" s="2"/>
      <c r="F1" s="2"/>
      <c r="G1" s="2"/>
      <c r="H1" s="3"/>
      <c r="I1" s="4"/>
      <c r="J1" s="4"/>
      <c r="K1" s="4"/>
      <c r="L1" s="4"/>
      <c r="M1" s="5"/>
      <c r="N1" s="5"/>
      <c r="O1" s="5"/>
      <c r="P1" s="5"/>
      <c r="Q1" s="5"/>
      <c r="R1" s="5"/>
      <c r="S1" s="5"/>
      <c r="T1" s="5"/>
    </row>
    <row r="2" spans="1:8" s="7" customFormat="1" ht="19.5" customHeight="1">
      <c r="A2" s="112" t="s">
        <v>2</v>
      </c>
      <c r="B2" s="112"/>
      <c r="C2" s="112"/>
      <c r="D2" s="112"/>
      <c r="E2" s="112"/>
      <c r="F2" s="112"/>
      <c r="G2" s="112"/>
      <c r="H2" s="6"/>
    </row>
    <row r="3" spans="1:8" s="7" customFormat="1" ht="19.5" customHeight="1">
      <c r="A3" s="8" t="s">
        <v>3</v>
      </c>
      <c r="B3" s="9"/>
      <c r="C3" s="9"/>
      <c r="D3" s="9"/>
      <c r="E3" s="9"/>
      <c r="F3" s="9"/>
      <c r="G3" s="9"/>
      <c r="H3" s="6"/>
    </row>
    <row r="4" spans="1:20" s="14" customFormat="1" ht="15.75">
      <c r="A4" s="8" t="s">
        <v>4</v>
      </c>
      <c r="B4" s="10"/>
      <c r="C4" s="10"/>
      <c r="D4" s="10"/>
      <c r="E4" s="10"/>
      <c r="F4" s="10"/>
      <c r="G4" s="11"/>
      <c r="H4" s="10"/>
      <c r="I4" s="12"/>
      <c r="J4" s="12"/>
      <c r="K4" s="12"/>
      <c r="L4" s="13"/>
      <c r="M4" s="13"/>
      <c r="N4" s="13"/>
      <c r="O4" s="13"/>
      <c r="P4" s="13"/>
      <c r="Q4" s="13"/>
      <c r="R4" s="13"/>
      <c r="S4" s="13"/>
      <c r="T4" s="13"/>
    </row>
    <row r="5" spans="1:20" s="14" customFormat="1" ht="15.75">
      <c r="A5" s="8" t="s">
        <v>5</v>
      </c>
      <c r="B5" s="10"/>
      <c r="C5" s="10"/>
      <c r="D5" s="10"/>
      <c r="E5" s="10"/>
      <c r="F5" s="15"/>
      <c r="G5" s="11" t="s">
        <v>6</v>
      </c>
      <c r="H5" s="10"/>
      <c r="I5" s="12"/>
      <c r="J5" s="12"/>
      <c r="K5" s="12"/>
      <c r="L5" s="13"/>
      <c r="M5" s="13"/>
      <c r="N5" s="13"/>
      <c r="O5" s="13"/>
      <c r="P5" s="13"/>
      <c r="Q5" s="13"/>
      <c r="R5" s="13"/>
      <c r="S5" s="13"/>
      <c r="T5" s="13"/>
    </row>
    <row r="6" spans="1:8" ht="9" customHeight="1">
      <c r="A6" s="16"/>
      <c r="B6" s="17"/>
      <c r="E6" s="6"/>
      <c r="F6" s="19"/>
      <c r="H6" s="19"/>
    </row>
    <row r="7" spans="1:8" s="25" customFormat="1" ht="33" customHeight="1">
      <c r="A7" s="20" t="s">
        <v>7</v>
      </c>
      <c r="B7" s="21" t="s">
        <v>49</v>
      </c>
      <c r="C7" s="22" t="s">
        <v>50</v>
      </c>
      <c r="D7" s="22" t="s">
        <v>8</v>
      </c>
      <c r="E7" s="23" t="s">
        <v>9</v>
      </c>
      <c r="F7" s="21" t="s">
        <v>10</v>
      </c>
      <c r="G7" s="22" t="s">
        <v>11</v>
      </c>
      <c r="H7" s="24"/>
    </row>
    <row r="8" spans="1:9" s="34" customFormat="1" ht="15.75">
      <c r="A8" s="26" t="s">
        <v>12</v>
      </c>
      <c r="B8" s="27">
        <v>1851577</v>
      </c>
      <c r="C8" s="28">
        <v>3121464</v>
      </c>
      <c r="D8" s="28">
        <f>B34</f>
        <v>-1144690</v>
      </c>
      <c r="E8" s="29">
        <f>B34</f>
        <v>-1144690</v>
      </c>
      <c r="F8" s="30">
        <f>E8-C8</f>
        <v>-4266154</v>
      </c>
      <c r="G8" s="31"/>
      <c r="H8" s="32"/>
      <c r="I8" s="33"/>
    </row>
    <row r="9" spans="1:9" s="43" customFormat="1" ht="15.75">
      <c r="A9" s="35" t="s">
        <v>1</v>
      </c>
      <c r="B9" s="36"/>
      <c r="C9" s="37"/>
      <c r="D9" s="37"/>
      <c r="E9" s="38"/>
      <c r="F9" s="39"/>
      <c r="G9" s="40"/>
      <c r="H9" s="41"/>
      <c r="I9" s="42"/>
    </row>
    <row r="10" spans="1:9" s="43" customFormat="1" ht="15.75">
      <c r="A10" s="44" t="s">
        <v>13</v>
      </c>
      <c r="B10" s="36">
        <v>74956141</v>
      </c>
      <c r="C10" s="37">
        <v>76949450</v>
      </c>
      <c r="D10" s="37">
        <v>77715752</v>
      </c>
      <c r="E10" s="37">
        <v>77715752</v>
      </c>
      <c r="F10" s="45">
        <f aca="true" t="shared" si="0" ref="F10:F16">+E10-C10</f>
        <v>766302</v>
      </c>
      <c r="G10" s="46" t="s">
        <v>14</v>
      </c>
      <c r="H10" s="41"/>
      <c r="I10" s="42"/>
    </row>
    <row r="11" spans="1:9" s="43" customFormat="1" ht="15.75">
      <c r="A11" s="44" t="s">
        <v>15</v>
      </c>
      <c r="B11" s="36">
        <v>15297927</v>
      </c>
      <c r="C11" s="37">
        <v>16442319</v>
      </c>
      <c r="D11" s="37">
        <v>16312689</v>
      </c>
      <c r="E11" s="37">
        <v>16312689</v>
      </c>
      <c r="F11" s="45">
        <f t="shared" si="0"/>
        <v>-129630</v>
      </c>
      <c r="G11" s="46" t="s">
        <v>16</v>
      </c>
      <c r="H11" s="41"/>
      <c r="I11" s="42"/>
    </row>
    <row r="12" spans="1:9" s="43" customFormat="1" ht="27" customHeight="1">
      <c r="A12" s="44" t="s">
        <v>17</v>
      </c>
      <c r="B12" s="36">
        <v>13057605</v>
      </c>
      <c r="C12" s="37">
        <v>13165946</v>
      </c>
      <c r="D12" s="37">
        <v>13505576</v>
      </c>
      <c r="E12" s="37">
        <v>13505576</v>
      </c>
      <c r="F12" s="45">
        <f t="shared" si="0"/>
        <v>339630</v>
      </c>
      <c r="G12" s="47" t="s">
        <v>18</v>
      </c>
      <c r="H12" s="41"/>
      <c r="I12" s="42"/>
    </row>
    <row r="13" spans="1:9" s="43" customFormat="1" ht="35.25" customHeight="1">
      <c r="A13" s="44" t="s">
        <v>19</v>
      </c>
      <c r="B13" s="36">
        <v>1543</v>
      </c>
      <c r="C13" s="37">
        <v>3721250</v>
      </c>
      <c r="D13" s="37">
        <f>4564087-821250</f>
        <v>3742837</v>
      </c>
      <c r="E13" s="37">
        <f>4564087-821250</f>
        <v>3742837</v>
      </c>
      <c r="F13" s="48">
        <f t="shared" si="0"/>
        <v>21587</v>
      </c>
      <c r="G13" s="101" t="s">
        <v>20</v>
      </c>
      <c r="H13" s="41"/>
      <c r="I13" s="42"/>
    </row>
    <row r="14" spans="1:9" s="43" customFormat="1" ht="15.75">
      <c r="A14" s="44" t="s">
        <v>21</v>
      </c>
      <c r="B14" s="36">
        <v>25590</v>
      </c>
      <c r="C14" s="37">
        <v>260358</v>
      </c>
      <c r="D14" s="37">
        <f>6061040-650000</f>
        <v>5411040</v>
      </c>
      <c r="E14" s="37">
        <f>6061040-650000</f>
        <v>5411040</v>
      </c>
      <c r="F14" s="48">
        <f t="shared" si="0"/>
        <v>5150682</v>
      </c>
      <c r="G14" s="102" t="s">
        <v>22</v>
      </c>
      <c r="H14" s="41"/>
      <c r="I14" s="42"/>
    </row>
    <row r="15" spans="1:9" s="43" customFormat="1" ht="33" customHeight="1">
      <c r="A15" s="44" t="s">
        <v>23</v>
      </c>
      <c r="B15" s="36">
        <v>2477902</v>
      </c>
      <c r="C15" s="37">
        <v>2502578</v>
      </c>
      <c r="D15" s="37">
        <v>2413992</v>
      </c>
      <c r="E15" s="37">
        <f>2413992+1020000</f>
        <v>3433992</v>
      </c>
      <c r="F15" s="48">
        <f t="shared" si="0"/>
        <v>931414</v>
      </c>
      <c r="G15" s="101" t="s">
        <v>24</v>
      </c>
      <c r="H15" s="41"/>
      <c r="I15" s="42"/>
    </row>
    <row r="16" spans="1:9" s="43" customFormat="1" ht="15.75">
      <c r="A16" s="44"/>
      <c r="B16" s="36"/>
      <c r="C16" s="37"/>
      <c r="D16" s="37"/>
      <c r="E16" s="37"/>
      <c r="F16" s="48">
        <f t="shared" si="0"/>
        <v>0</v>
      </c>
      <c r="G16" s="102"/>
      <c r="H16" s="41"/>
      <c r="I16" s="42"/>
    </row>
    <row r="17" spans="1:9" s="34" customFormat="1" ht="15.75">
      <c r="A17" s="26" t="s">
        <v>25</v>
      </c>
      <c r="B17" s="27">
        <f>SUM(B9:B16)</f>
        <v>105816708</v>
      </c>
      <c r="C17" s="27">
        <f>SUM(C10:C16)</f>
        <v>113041901</v>
      </c>
      <c r="D17" s="27">
        <f>SUM(D10:D16)</f>
        <v>119101886</v>
      </c>
      <c r="E17" s="27">
        <f>SUM(E10:E16)</f>
        <v>120121886</v>
      </c>
      <c r="F17" s="27">
        <f>SUM(F10:F16)</f>
        <v>7079985</v>
      </c>
      <c r="G17" s="103"/>
      <c r="H17" s="32"/>
      <c r="I17" s="33"/>
    </row>
    <row r="18" spans="1:9" s="43" customFormat="1" ht="15.75">
      <c r="A18" s="35" t="s">
        <v>0</v>
      </c>
      <c r="B18" s="36"/>
      <c r="C18" s="37"/>
      <c r="D18" s="37"/>
      <c r="E18" s="65"/>
      <c r="F18" s="48"/>
      <c r="G18" s="104"/>
      <c r="H18" s="41"/>
      <c r="I18" s="42"/>
    </row>
    <row r="19" spans="1:9" s="43" customFormat="1" ht="15.75">
      <c r="A19" s="44" t="s">
        <v>26</v>
      </c>
      <c r="B19" s="36">
        <v>-68177537</v>
      </c>
      <c r="C19" s="37">
        <v>-67654177</v>
      </c>
      <c r="D19" s="37">
        <v>-67654177</v>
      </c>
      <c r="E19" s="37">
        <f>-67654177+793998</f>
        <v>-66860179</v>
      </c>
      <c r="F19" s="48">
        <f aca="true" t="shared" si="1" ref="F19:F25">E19-C19</f>
        <v>793998</v>
      </c>
      <c r="G19" s="50" t="s">
        <v>27</v>
      </c>
      <c r="H19" s="41"/>
      <c r="I19" s="42"/>
    </row>
    <row r="20" spans="1:9" s="43" customFormat="1" ht="15.75">
      <c r="A20" s="44" t="s">
        <v>28</v>
      </c>
      <c r="B20" s="36">
        <v>-3603005</v>
      </c>
      <c r="C20" s="37">
        <v>-3847845</v>
      </c>
      <c r="D20" s="37">
        <v>-3847845</v>
      </c>
      <c r="E20" s="37">
        <v>-3847845</v>
      </c>
      <c r="F20" s="48">
        <f t="shared" si="1"/>
        <v>0</v>
      </c>
      <c r="G20" s="101"/>
      <c r="H20" s="41"/>
      <c r="I20" s="42"/>
    </row>
    <row r="21" spans="1:9" s="43" customFormat="1" ht="15.75">
      <c r="A21" s="44" t="s">
        <v>29</v>
      </c>
      <c r="B21" s="36">
        <v>-3391015</v>
      </c>
      <c r="C21" s="37">
        <v>-3551775</v>
      </c>
      <c r="D21" s="37">
        <v>-3551775</v>
      </c>
      <c r="E21" s="37">
        <v>-3551775</v>
      </c>
      <c r="F21" s="48">
        <f t="shared" si="1"/>
        <v>0</v>
      </c>
      <c r="G21" s="101"/>
      <c r="H21" s="41"/>
      <c r="I21" s="42"/>
    </row>
    <row r="22" spans="1:9" s="43" customFormat="1" ht="15.75">
      <c r="A22" s="44" t="s">
        <v>30</v>
      </c>
      <c r="B22" s="36">
        <v>-406696</v>
      </c>
      <c r="C22" s="37">
        <v>-531218</v>
      </c>
      <c r="D22" s="37">
        <v>-531218</v>
      </c>
      <c r="E22" s="37">
        <v>-531218</v>
      </c>
      <c r="F22" s="48">
        <f t="shared" si="1"/>
        <v>0</v>
      </c>
      <c r="G22" s="101"/>
      <c r="H22" s="41"/>
      <c r="I22" s="42"/>
    </row>
    <row r="23" spans="1:9" s="43" customFormat="1" ht="15.75">
      <c r="A23" s="44" t="s">
        <v>31</v>
      </c>
      <c r="B23" s="36"/>
      <c r="C23" s="37"/>
      <c r="D23" s="37">
        <v>-3814779</v>
      </c>
      <c r="E23" s="37">
        <v>-3814779</v>
      </c>
      <c r="F23" s="48">
        <f t="shared" si="1"/>
        <v>-3814779</v>
      </c>
      <c r="G23" s="101"/>
      <c r="H23" s="41"/>
      <c r="I23" s="42"/>
    </row>
    <row r="24" spans="1:9" s="43" customFormat="1" ht="15.75">
      <c r="A24" s="44" t="s">
        <v>32</v>
      </c>
      <c r="B24" s="36"/>
      <c r="C24" s="37"/>
      <c r="D24" s="36">
        <v>-238244</v>
      </c>
      <c r="E24" s="49">
        <v>-238244</v>
      </c>
      <c r="F24" s="48">
        <f t="shared" si="1"/>
        <v>-238244</v>
      </c>
      <c r="G24" s="50" t="s">
        <v>14</v>
      </c>
      <c r="H24" s="51"/>
      <c r="I24" s="42"/>
    </row>
    <row r="25" spans="1:9" s="43" customFormat="1" ht="15.75">
      <c r="A25" s="44" t="s">
        <v>33</v>
      </c>
      <c r="B25" s="36"/>
      <c r="C25" s="37"/>
      <c r="D25" s="49">
        <f>-110480-121291</f>
        <v>-231771</v>
      </c>
      <c r="E25" s="36">
        <f>-110480-121291</f>
        <v>-231771</v>
      </c>
      <c r="F25" s="48">
        <f t="shared" si="1"/>
        <v>-231771</v>
      </c>
      <c r="G25" s="50" t="s">
        <v>34</v>
      </c>
      <c r="H25" s="51"/>
      <c r="I25" s="42"/>
    </row>
    <row r="26" spans="1:9" s="43" customFormat="1" ht="15.75">
      <c r="A26" s="44" t="s">
        <v>35</v>
      </c>
      <c r="B26" s="36"/>
      <c r="C26" s="52"/>
      <c r="D26" s="37"/>
      <c r="E26" s="37">
        <v>-794349</v>
      </c>
      <c r="F26" s="48">
        <f>+E26-C26</f>
        <v>-794349</v>
      </c>
      <c r="G26" s="102"/>
      <c r="H26" s="41"/>
      <c r="I26" s="42"/>
    </row>
    <row r="27" spans="1:9" s="34" customFormat="1" ht="15.75">
      <c r="A27" s="53" t="s">
        <v>36</v>
      </c>
      <c r="B27" s="54">
        <f>SUM(B19:B26)</f>
        <v>-75578253</v>
      </c>
      <c r="C27" s="54">
        <f>SUM(C19:C26)</f>
        <v>-75585015</v>
      </c>
      <c r="D27" s="54">
        <f>SUM(D19:D26)</f>
        <v>-79869809</v>
      </c>
      <c r="E27" s="54">
        <f>SUM(E19:E26)</f>
        <v>-79870160</v>
      </c>
      <c r="F27" s="69">
        <f>+E27-C27</f>
        <v>-4285145</v>
      </c>
      <c r="G27" s="105"/>
      <c r="H27" s="32"/>
      <c r="I27" s="33"/>
    </row>
    <row r="28" spans="1:9" s="43" customFormat="1" ht="15.75">
      <c r="A28" s="55" t="s">
        <v>37</v>
      </c>
      <c r="B28" s="106"/>
      <c r="C28" s="56">
        <f>-C27*0.01</f>
        <v>755850.15</v>
      </c>
      <c r="D28" s="56">
        <f>-D27*0.01</f>
        <v>798698.09</v>
      </c>
      <c r="E28" s="56"/>
      <c r="F28" s="107"/>
      <c r="G28" s="108"/>
      <c r="H28" s="41"/>
      <c r="I28" s="42"/>
    </row>
    <row r="29" spans="1:9" s="43" customFormat="1" ht="15.75">
      <c r="A29" s="57" t="s">
        <v>38</v>
      </c>
      <c r="B29" s="58"/>
      <c r="C29" s="36"/>
      <c r="D29" s="36"/>
      <c r="E29" s="36"/>
      <c r="F29" s="65"/>
      <c r="G29" s="109"/>
      <c r="H29" s="41"/>
      <c r="I29" s="42"/>
    </row>
    <row r="30" spans="1:9" s="43" customFormat="1" ht="15.75">
      <c r="A30" s="44" t="s">
        <v>39</v>
      </c>
      <c r="B30" s="59">
        <v>-33234722</v>
      </c>
      <c r="C30" s="36">
        <v>-39399968</v>
      </c>
      <c r="D30" s="36">
        <v>-39399968</v>
      </c>
      <c r="E30" s="36">
        <v>-39399968</v>
      </c>
      <c r="F30" s="65"/>
      <c r="G30" s="109"/>
      <c r="H30" s="41"/>
      <c r="I30" s="42"/>
    </row>
    <row r="31" spans="1:9" s="43" customFormat="1" ht="15.75">
      <c r="A31" s="44" t="s">
        <v>40</v>
      </c>
      <c r="B31" s="59"/>
      <c r="C31" s="36"/>
      <c r="D31" s="36"/>
      <c r="E31" s="36">
        <v>450000</v>
      </c>
      <c r="F31" s="48">
        <f>E31-C31</f>
        <v>450000</v>
      </c>
      <c r="G31" s="50" t="s">
        <v>53</v>
      </c>
      <c r="H31" s="41"/>
      <c r="I31" s="42"/>
    </row>
    <row r="32" spans="1:9" s="43" customFormat="1" ht="15.75">
      <c r="A32" s="57"/>
      <c r="B32" s="58"/>
      <c r="C32" s="36"/>
      <c r="D32" s="36"/>
      <c r="E32" s="36"/>
      <c r="F32" s="48"/>
      <c r="G32" s="50"/>
      <c r="H32" s="41"/>
      <c r="I32" s="42"/>
    </row>
    <row r="33" spans="1:9" s="43" customFormat="1" ht="15.75">
      <c r="A33" s="35" t="s">
        <v>41</v>
      </c>
      <c r="B33" s="59">
        <f>SUM(B30:B32)</f>
        <v>-33234722</v>
      </c>
      <c r="C33" s="59">
        <f>SUM(C30:C32)</f>
        <v>-39399968</v>
      </c>
      <c r="D33" s="59">
        <f>SUM(D30:D32)</f>
        <v>-39399968</v>
      </c>
      <c r="E33" s="59">
        <f>SUM(E30:E32)</f>
        <v>-38949968</v>
      </c>
      <c r="F33" s="48">
        <f>E33-C33</f>
        <v>450000</v>
      </c>
      <c r="G33" s="111"/>
      <c r="H33" s="41"/>
      <c r="I33" s="42"/>
    </row>
    <row r="34" spans="1:102" s="63" customFormat="1" ht="15.75">
      <c r="A34" s="26" t="s">
        <v>42</v>
      </c>
      <c r="B34" s="60">
        <f>+B8+B17+B27+B33</f>
        <v>-1144690</v>
      </c>
      <c r="C34" s="61">
        <f>C8+C17+C27+C28+C33</f>
        <v>1934232.1499999985</v>
      </c>
      <c r="D34" s="61">
        <f>D8+D17+D27+D28+D33</f>
        <v>-513882.9099999964</v>
      </c>
      <c r="E34" s="61">
        <f>E8+E17+E27+E28+E33</f>
        <v>157068</v>
      </c>
      <c r="F34" s="107"/>
      <c r="G34" s="110"/>
      <c r="H34" s="41"/>
      <c r="I34" s="41"/>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row>
    <row r="35" spans="1:9" s="43" customFormat="1" ht="15.75">
      <c r="A35" s="57" t="s">
        <v>43</v>
      </c>
      <c r="B35" s="36"/>
      <c r="C35" s="37"/>
      <c r="D35" s="37"/>
      <c r="E35" s="49"/>
      <c r="F35" s="64"/>
      <c r="G35" s="50"/>
      <c r="H35" s="51"/>
      <c r="I35" s="42"/>
    </row>
    <row r="36" spans="1:9" s="43" customFormat="1" ht="15.75">
      <c r="A36" s="44" t="s">
        <v>44</v>
      </c>
      <c r="B36" s="36"/>
      <c r="C36" s="37"/>
      <c r="D36" s="37"/>
      <c r="E36" s="49"/>
      <c r="F36" s="65"/>
      <c r="G36" s="50"/>
      <c r="H36" s="51"/>
      <c r="I36" s="42"/>
    </row>
    <row r="37" spans="1:9" s="43" customFormat="1" ht="15.75">
      <c r="A37" s="44" t="s">
        <v>54</v>
      </c>
      <c r="B37" s="36">
        <v>-3814799</v>
      </c>
      <c r="C37" s="37"/>
      <c r="D37" s="37"/>
      <c r="E37" s="49"/>
      <c r="F37" s="65"/>
      <c r="G37" s="50"/>
      <c r="H37" s="51"/>
      <c r="I37" s="42"/>
    </row>
    <row r="38" spans="1:9" s="34" customFormat="1" ht="15.75">
      <c r="A38" s="57" t="s">
        <v>45</v>
      </c>
      <c r="B38" s="66">
        <f>SUM(B35:B37)</f>
        <v>-3814799</v>
      </c>
      <c r="C38" s="67">
        <f>SUM(C35:C37)</f>
        <v>0</v>
      </c>
      <c r="D38" s="67">
        <f>SUM(D35:D37)</f>
        <v>0</v>
      </c>
      <c r="E38" s="68">
        <f>SUM(E35:E37)</f>
        <v>0</v>
      </c>
      <c r="F38" s="69"/>
      <c r="G38" s="70"/>
      <c r="H38" s="71"/>
      <c r="I38" s="33"/>
    </row>
    <row r="39" spans="1:9" s="34" customFormat="1" ht="15.75">
      <c r="A39" s="26" t="s">
        <v>46</v>
      </c>
      <c r="B39" s="27">
        <f>+B34+B38</f>
        <v>-4959489</v>
      </c>
      <c r="C39" s="28">
        <f>+C34+C38</f>
        <v>1934232.1499999985</v>
      </c>
      <c r="D39" s="28">
        <f>+D34+D38</f>
        <v>-513882.9099999964</v>
      </c>
      <c r="E39" s="28">
        <f>E8+E17+E27+E33+E38</f>
        <v>157068</v>
      </c>
      <c r="F39" s="30"/>
      <c r="G39" s="72"/>
      <c r="H39" s="32"/>
      <c r="I39" s="33"/>
    </row>
    <row r="40" spans="1:9" s="43" customFormat="1" ht="16.5" thickBot="1">
      <c r="A40" s="73" t="s">
        <v>47</v>
      </c>
      <c r="B40" s="74">
        <f>B17*0.015</f>
        <v>1587250.6199999999</v>
      </c>
      <c r="C40" s="74">
        <f>C17*0.015</f>
        <v>1695628.515</v>
      </c>
      <c r="D40" s="74">
        <f>D17*0.015</f>
        <v>1786528.29</v>
      </c>
      <c r="E40" s="74">
        <f>E17*0.015</f>
        <v>1801828.29</v>
      </c>
      <c r="F40" s="75"/>
      <c r="G40" s="76"/>
      <c r="H40" s="77"/>
      <c r="I40" s="42"/>
    </row>
    <row r="41" spans="1:8" s="81" customFormat="1" ht="13.5" customHeight="1">
      <c r="A41" s="78" t="s">
        <v>48</v>
      </c>
      <c r="B41" s="79"/>
      <c r="C41" s="80"/>
      <c r="D41" s="79"/>
      <c r="E41" s="79"/>
      <c r="G41" s="79"/>
      <c r="H41" s="79"/>
    </row>
    <row r="42" spans="1:8" s="81" customFormat="1" ht="10.5" customHeight="1">
      <c r="A42" s="82" t="s">
        <v>51</v>
      </c>
      <c r="B42" s="83"/>
      <c r="C42" s="84"/>
      <c r="D42" s="83"/>
      <c r="E42" s="79"/>
      <c r="F42" s="79"/>
      <c r="G42" s="83"/>
      <c r="H42" s="83"/>
    </row>
    <row r="43" spans="1:8" s="81" customFormat="1" ht="14.25" customHeight="1">
      <c r="A43" s="85" t="s">
        <v>52</v>
      </c>
      <c r="B43" s="83"/>
      <c r="C43" s="86"/>
      <c r="D43" s="83"/>
      <c r="E43" s="79"/>
      <c r="F43" s="79"/>
      <c r="G43" s="83"/>
      <c r="H43" s="83"/>
    </row>
    <row r="44" spans="1:8" s="81" customFormat="1" ht="11.25" customHeight="1">
      <c r="A44" s="87"/>
      <c r="B44" s="79"/>
      <c r="C44" s="88"/>
      <c r="D44" s="79"/>
      <c r="E44" s="79"/>
      <c r="F44" s="79"/>
      <c r="G44" s="89"/>
      <c r="H44" s="83"/>
    </row>
    <row r="45" spans="1:8" s="43" customFormat="1" ht="15" customHeight="1">
      <c r="A45" s="81"/>
      <c r="B45" s="62"/>
      <c r="C45" s="90"/>
      <c r="D45" s="62"/>
      <c r="E45" s="91"/>
      <c r="F45" s="91"/>
      <c r="G45" s="79"/>
      <c r="H45" s="91"/>
    </row>
    <row r="46" spans="1:8" s="43" customFormat="1" ht="15.75">
      <c r="A46" s="92"/>
      <c r="B46" s="93"/>
      <c r="C46" s="94"/>
      <c r="D46" s="93"/>
      <c r="E46" s="93"/>
      <c r="F46" s="93"/>
      <c r="G46" s="83"/>
      <c r="H46" s="62"/>
    </row>
    <row r="47" spans="1:8" s="43" customFormat="1" ht="15.75">
      <c r="A47" s="95"/>
      <c r="B47" s="93"/>
      <c r="C47" s="94"/>
      <c r="D47" s="93"/>
      <c r="E47" s="93"/>
      <c r="F47" s="93"/>
      <c r="G47" s="83"/>
      <c r="H47" s="62"/>
    </row>
    <row r="48" spans="1:8" s="43" customFormat="1" ht="15.75">
      <c r="A48" s="95"/>
      <c r="B48" s="93"/>
      <c r="C48" s="94"/>
      <c r="D48" s="93"/>
      <c r="E48" s="93"/>
      <c r="F48" s="93"/>
      <c r="G48" s="83"/>
      <c r="H48" s="62"/>
    </row>
    <row r="49" spans="1:8" s="43" customFormat="1" ht="15.75">
      <c r="A49" s="95"/>
      <c r="B49" s="93"/>
      <c r="C49" s="94"/>
      <c r="D49" s="93"/>
      <c r="E49" s="93"/>
      <c r="F49" s="93"/>
      <c r="G49" s="83"/>
      <c r="H49" s="62"/>
    </row>
    <row r="50" spans="1:8" s="43" customFormat="1" ht="15.75">
      <c r="A50" s="95"/>
      <c r="B50" s="93"/>
      <c r="C50" s="94"/>
      <c r="D50" s="93"/>
      <c r="E50" s="93"/>
      <c r="F50" s="93"/>
      <c r="G50" s="83"/>
      <c r="H50" s="62"/>
    </row>
    <row r="51" spans="1:8" s="43" customFormat="1" ht="15.75">
      <c r="A51" s="95"/>
      <c r="B51" s="93"/>
      <c r="C51" s="94"/>
      <c r="D51" s="93"/>
      <c r="E51" s="93"/>
      <c r="F51" s="93"/>
      <c r="G51" s="83"/>
      <c r="H51" s="62"/>
    </row>
    <row r="52" spans="2:8" ht="15">
      <c r="B52" s="97"/>
      <c r="C52" s="98"/>
      <c r="D52" s="97"/>
      <c r="E52" s="97"/>
      <c r="F52" s="97"/>
      <c r="G52" s="99"/>
      <c r="H52" s="100"/>
    </row>
    <row r="53" spans="2:8" ht="15">
      <c r="B53" s="97"/>
      <c r="C53" s="98"/>
      <c r="D53" s="97"/>
      <c r="E53" s="97"/>
      <c r="F53" s="97"/>
      <c r="G53" s="99"/>
      <c r="H53" s="100"/>
    </row>
    <row r="54" spans="2:8" ht="15">
      <c r="B54" s="97"/>
      <c r="C54" s="98"/>
      <c r="D54" s="97"/>
      <c r="E54" s="97"/>
      <c r="F54" s="97"/>
      <c r="G54" s="99"/>
      <c r="H54" s="100"/>
    </row>
    <row r="55" spans="2:8" ht="15">
      <c r="B55" s="97"/>
      <c r="C55" s="98"/>
      <c r="D55" s="97"/>
      <c r="E55" s="97"/>
      <c r="F55" s="97"/>
      <c r="G55" s="99"/>
      <c r="H55" s="100"/>
    </row>
    <row r="56" ht="12.75">
      <c r="G56" s="99"/>
    </row>
    <row r="57" ht="12.75">
      <c r="G57" s="99"/>
    </row>
    <row r="58" ht="12.75">
      <c r="G58" s="99"/>
    </row>
    <row r="59" ht="12.75">
      <c r="G59" s="99"/>
    </row>
    <row r="60" ht="12.75">
      <c r="G60" s="99"/>
    </row>
    <row r="61" ht="12.75">
      <c r="G61" s="99"/>
    </row>
    <row r="62" ht="12.75">
      <c r="G62" s="99"/>
    </row>
    <row r="63" ht="12.75">
      <c r="G63" s="99"/>
    </row>
    <row r="64" ht="12.75">
      <c r="G64" s="99"/>
    </row>
    <row r="65" ht="12.75">
      <c r="G65" s="99"/>
    </row>
    <row r="66" ht="12.75">
      <c r="G66" s="99"/>
    </row>
    <row r="67" ht="12.75">
      <c r="G67" s="99"/>
    </row>
    <row r="68" ht="12.75">
      <c r="G68" s="99"/>
    </row>
    <row r="69" ht="12.75">
      <c r="G69" s="99"/>
    </row>
    <row r="70" ht="12.75">
      <c r="G70" s="99"/>
    </row>
    <row r="71" ht="12.75">
      <c r="G71" s="99"/>
    </row>
    <row r="72" ht="12.75">
      <c r="G72" s="99"/>
    </row>
    <row r="73" ht="12.75">
      <c r="G73" s="99"/>
    </row>
    <row r="74" ht="12.75">
      <c r="G74" s="99"/>
    </row>
    <row r="75" ht="12.75">
      <c r="G75" s="99"/>
    </row>
    <row r="76" ht="12.75">
      <c r="G76" s="99"/>
    </row>
    <row r="77" ht="12.75">
      <c r="G77" s="99"/>
    </row>
    <row r="78" ht="12.75">
      <c r="G78" s="99"/>
    </row>
    <row r="79" ht="12.75">
      <c r="G79" s="99"/>
    </row>
    <row r="80" ht="12.75">
      <c r="G80" s="99"/>
    </row>
    <row r="81" ht="12.75">
      <c r="G81" s="99"/>
    </row>
    <row r="82" ht="12.75">
      <c r="G82" s="99"/>
    </row>
    <row r="83" ht="12.75">
      <c r="G83" s="99"/>
    </row>
    <row r="84" ht="12.75">
      <c r="G84" s="99"/>
    </row>
    <row r="85" ht="12.75">
      <c r="G85" s="99"/>
    </row>
    <row r="86" ht="12.75">
      <c r="G86" s="99"/>
    </row>
    <row r="87" ht="12.75">
      <c r="G87" s="99"/>
    </row>
    <row r="88" ht="12.75">
      <c r="G88" s="99"/>
    </row>
    <row r="89" ht="12.75">
      <c r="G89" s="99"/>
    </row>
    <row r="90" ht="12.75">
      <c r="G90" s="99"/>
    </row>
    <row r="91" ht="12.75">
      <c r="G91" s="99"/>
    </row>
    <row r="92" ht="12.75">
      <c r="G92" s="99"/>
    </row>
    <row r="93" ht="12.75">
      <c r="G93" s="99"/>
    </row>
    <row r="94" ht="12.75">
      <c r="G94" s="99"/>
    </row>
    <row r="95" ht="12.75">
      <c r="G95" s="99"/>
    </row>
    <row r="96" ht="12.75">
      <c r="G96" s="99"/>
    </row>
    <row r="97" ht="12.75">
      <c r="G97" s="99"/>
    </row>
    <row r="98" ht="12.75">
      <c r="G98" s="99"/>
    </row>
    <row r="99" ht="12.75">
      <c r="G99" s="99"/>
    </row>
    <row r="100" ht="12.75">
      <c r="G100" s="99"/>
    </row>
    <row r="101" ht="12.75">
      <c r="G101" s="99"/>
    </row>
    <row r="102" ht="12.75">
      <c r="G102" s="99"/>
    </row>
    <row r="103" ht="12.75">
      <c r="G103" s="99"/>
    </row>
    <row r="104" ht="12.75">
      <c r="G104" s="99"/>
    </row>
    <row r="105" ht="12.75">
      <c r="G105" s="99"/>
    </row>
    <row r="106" ht="12.75">
      <c r="G106" s="99"/>
    </row>
    <row r="107" ht="12.75">
      <c r="G107" s="99"/>
    </row>
    <row r="108" ht="12.75">
      <c r="G108" s="99"/>
    </row>
    <row r="109" ht="12.75">
      <c r="G109" s="99"/>
    </row>
    <row r="110" ht="12.75">
      <c r="G110" s="99"/>
    </row>
    <row r="111" ht="12.75">
      <c r="G111" s="99"/>
    </row>
    <row r="112" ht="12.75">
      <c r="G112" s="99"/>
    </row>
    <row r="113" ht="12.75">
      <c r="G113" s="99"/>
    </row>
    <row r="114" ht="12.75">
      <c r="G114" s="99"/>
    </row>
    <row r="115" ht="12.75">
      <c r="G115" s="99"/>
    </row>
    <row r="116" ht="12.75">
      <c r="G116" s="99"/>
    </row>
    <row r="117" ht="12.75">
      <c r="G117" s="99"/>
    </row>
    <row r="118" ht="12.75">
      <c r="G118" s="99"/>
    </row>
    <row r="119" ht="12.75">
      <c r="G119" s="99"/>
    </row>
    <row r="120" ht="12.75">
      <c r="G120" s="99"/>
    </row>
    <row r="121" ht="12.75">
      <c r="G121" s="99"/>
    </row>
    <row r="122" ht="12.75">
      <c r="G122" s="99"/>
    </row>
    <row r="123" ht="12.75">
      <c r="G123" s="99"/>
    </row>
    <row r="124" ht="12.75">
      <c r="G124" s="99"/>
    </row>
    <row r="125" ht="12.75">
      <c r="G125" s="99"/>
    </row>
    <row r="126" ht="12.75">
      <c r="G126" s="99"/>
    </row>
    <row r="127" ht="12.75">
      <c r="G127" s="99"/>
    </row>
    <row r="128" ht="12.75">
      <c r="G128" s="99"/>
    </row>
    <row r="129" ht="12.75">
      <c r="G129" s="99"/>
    </row>
    <row r="130" ht="12.75">
      <c r="G130" s="99"/>
    </row>
    <row r="131" ht="12.75">
      <c r="G131" s="99"/>
    </row>
    <row r="132" ht="12.75">
      <c r="G132" s="99"/>
    </row>
    <row r="133" ht="12.75">
      <c r="G133" s="99"/>
    </row>
    <row r="134" ht="12.75">
      <c r="G134" s="99"/>
    </row>
    <row r="135" ht="12.75">
      <c r="G135" s="99"/>
    </row>
    <row r="136" ht="12.75">
      <c r="G136" s="99"/>
    </row>
    <row r="137" ht="12.75">
      <c r="G137" s="99"/>
    </row>
    <row r="138" ht="12.75">
      <c r="G138" s="99"/>
    </row>
    <row r="139" ht="12.75">
      <c r="G139" s="99"/>
    </row>
    <row r="140" ht="12.75">
      <c r="G140" s="99"/>
    </row>
    <row r="141" ht="12.75">
      <c r="G141" s="99"/>
    </row>
    <row r="142" ht="12.75">
      <c r="G142" s="99"/>
    </row>
    <row r="143" ht="12.75">
      <c r="G143" s="99"/>
    </row>
    <row r="144" ht="12.75">
      <c r="G144" s="99"/>
    </row>
  </sheetData>
  <mergeCells count="1">
    <mergeCell ref="A2:G2"/>
  </mergeCells>
  <printOptions/>
  <pageMargins left="0.75" right="0.75" top="0.55" bottom="1" header="0.3" footer="0.5"/>
  <pageSetup fitToHeight="2"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Youngren</dc:creator>
  <cp:keywords/>
  <dc:description/>
  <cp:lastModifiedBy>Blossey, Linda</cp:lastModifiedBy>
  <cp:lastPrinted>2007-08-08T23:50:11Z</cp:lastPrinted>
  <dcterms:created xsi:type="dcterms:W3CDTF">2007-08-08T23:04:34Z</dcterms:created>
  <dcterms:modified xsi:type="dcterms:W3CDTF">2007-08-29T23:06:14Z</dcterms:modified>
  <cp:category/>
  <cp:version/>
  <cp:contentType/>
  <cp:contentStatus/>
</cp:coreProperties>
</file>