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5200" windowHeight="11250" activeTab="0"/>
  </bookViews>
  <sheets>
    <sheet name="Fiscal note" sheetId="12" r:id="rId1"/>
    <sheet name="Revenue Amorization notes" sheetId="15" state="hidden" r:id="rId2"/>
    <sheet name="Share of Exp &amp; Rev" sheetId="11" state="hidden" r:id="rId3"/>
    <sheet name=" 9.20.2019" sheetId="7" state="hidden" r:id="rId4"/>
    <sheet name="Revised Draft Cost Sum 11-Sep" sheetId="5" state="hidden" r:id="rId5"/>
    <sheet name="Draft labor revised 10_Sept" sheetId="2" state="hidden" r:id="rId6"/>
    <sheet name="OLD Cost Summary" sheetId="3" state="hidden" r:id="rId7"/>
    <sheet name="Assumptions" sheetId="6" state="hidden" r:id="rId8"/>
  </sheets>
  <externalReferences>
    <externalReference r:id="rId11"/>
    <externalReference r:id="rId12"/>
  </externalReferences>
  <definedNames>
    <definedName name="FULLFAREANPASS" localSheetId="3">' 9.20.2019'!$C$87</definedName>
    <definedName name="FULLFAREANPASS" localSheetId="7">#REF!</definedName>
    <definedName name="FULLFAREANPASS" localSheetId="4">'Revised Draft Cost Sum 11-Sep'!$C$68</definedName>
    <definedName name="FULLFAREANPASS">'OLD Cost Summary'!$D$40</definedName>
    <definedName name="HSFAREANPASS" localSheetId="3">' 9.20.2019'!$C$90</definedName>
    <definedName name="HSFAREANPASS" localSheetId="7">#REF!</definedName>
    <definedName name="HSFAREANPASS" localSheetId="4">'Revised Draft Cost Sum 11-Sep'!$C$71</definedName>
    <definedName name="HSFAREANPASS">'OLD Cost Summary'!$D$43</definedName>
    <definedName name="LIFTANNUALPASS">'[1]Draft Direct Cost Summary'!$D$39</definedName>
    <definedName name="LIFTFAREANPASS" localSheetId="3">' 9.20.2019'!$C$88</definedName>
    <definedName name="LIFTFAREANPASS" localSheetId="7">#REF!</definedName>
    <definedName name="LIFTFAREANPASS" localSheetId="4">'Revised Draft Cost Sum 11-Sep'!$C$69</definedName>
    <definedName name="LIFTFAREANPASS">'OLD Cost Summary'!$D$41</definedName>
    <definedName name="_xlnm.Print_Area" localSheetId="3">' 9.20.2019'!$A$1:$H$50</definedName>
    <definedName name="_xlnm.Print_Area" localSheetId="7">'Assumptions'!$A$1:$F$19</definedName>
    <definedName name="_xlnm.Print_Area" localSheetId="5">'Draft labor revised 10_Sept'!$I$5:$O$35</definedName>
    <definedName name="_xlnm.Print_Area" localSheetId="0">'Fiscal note'!$A$1:$G$51</definedName>
    <definedName name="_xlnm.Print_Area" localSheetId="6">'OLD Cost Summary'!$A$1:$X$37</definedName>
    <definedName name="_xlnm.Print_Area" localSheetId="4">'Revised Draft Cost Sum 11-Sep'!$A$1:$H$63</definedName>
    <definedName name="_xlnm.Print_Area" localSheetId="2">'Share of Exp &amp; Rev'!$A$1:$D$48</definedName>
    <definedName name="RRFPFAREANPASS" localSheetId="3">' 9.20.2019'!$C$89</definedName>
    <definedName name="RRFPFAREANPASS" localSheetId="7">#REF!</definedName>
    <definedName name="RRFPFAREANPASS" localSheetId="4">'Revised Draft Cost Sum 11-Sep'!$C$70</definedName>
    <definedName name="RRFPFAREANPASS">'OLD Cost Summary'!$D$42</definedName>
    <definedName name="YR1LABOR" localSheetId="7">'[1]Draft Labor 10,000 yr 1 cust'!$K$13</definedName>
    <definedName name="YR1LABOR">'Draft labor revised 10_Sept'!$K$14</definedName>
    <definedName name="YR2LABOR" localSheetId="7">'[1]Draft Labor 10,000 yr 1 cust'!$M$13</definedName>
    <definedName name="YR2LABOR">'Draft labor revised 10_Sept'!$M$14</definedName>
    <definedName name="YR3LABOR" localSheetId="7">'[1]Draft Labor 10,000 yr 1 cust'!$O$13</definedName>
    <definedName name="YR3LABOR">'Draft labor revised 10_Sept'!$O$14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Moran, Tom</author>
  </authors>
  <commentList>
    <comment ref="B14" authorId="0">
      <text>
        <r>
          <rPr>
            <b/>
            <sz val="9"/>
            <rFont val="Tahoma"/>
            <family val="2"/>
          </rPr>
          <t>Moran, Tom:</t>
        </r>
        <r>
          <rPr>
            <sz val="9"/>
            <rFont val="Tahoma"/>
            <family val="2"/>
          </rPr>
          <t xml:space="preserve">
assumes 1/6 of 2020 target population are served in each of the first 6 months
</t>
        </r>
      </text>
    </comment>
  </commentList>
</comments>
</file>

<file path=xl/comments8.xml><?xml version="1.0" encoding="utf-8"?>
<comments xmlns="http://schemas.openxmlformats.org/spreadsheetml/2006/main">
  <authors>
    <author>Kelly, Kathy</author>
  </authors>
  <commentList>
    <comment ref="B15" authorId="0">
      <text>
        <r>
          <rPr>
            <b/>
            <sz val="9"/>
            <rFont val="Tahoma"/>
            <family val="2"/>
          </rPr>
          <t>Kelly, Kathy:</t>
        </r>
        <r>
          <rPr>
            <sz val="9"/>
            <rFont val="Tahoma"/>
            <family val="2"/>
          </rPr>
          <t xml:space="preserve">
See Stephanie Marin's August 2019 email regarding rent rates for each Division and Section. </t>
        </r>
      </text>
    </comment>
  </commentList>
</comments>
</file>

<file path=xl/sharedStrings.xml><?xml version="1.0" encoding="utf-8"?>
<sst xmlns="http://schemas.openxmlformats.org/spreadsheetml/2006/main" count="644" uniqueCount="270">
  <si>
    <t># CUSTOMERS</t>
  </si>
  <si>
    <t>YEAR 1</t>
  </si>
  <si>
    <t>YEAR 2</t>
  </si>
  <si>
    <t>YEAR 3</t>
  </si>
  <si>
    <t>NEW</t>
  </si>
  <si>
    <t>RENEW</t>
  </si>
  <si>
    <t>OPTIMISTIC</t>
  </si>
  <si>
    <t>REALISTIC</t>
  </si>
  <si>
    <t xml:space="preserve">INCOME BASED FARES - Draft of possible pilot </t>
  </si>
  <si>
    <t>LABOR ESTIMATES</t>
  </si>
  <si>
    <t>Function</t>
  </si>
  <si>
    <t>FTE or TLT</t>
  </si>
  <si>
    <t>Est Job Class</t>
  </si>
  <si>
    <t>Intake and registry maintenance</t>
  </si>
  <si>
    <t>Order fulfillment</t>
  </si>
  <si>
    <t>Total</t>
  </si>
  <si>
    <t>Pass Sales Rep</t>
  </si>
  <si>
    <t>TASS II</t>
  </si>
  <si>
    <t>Customer Svc Specialists</t>
  </si>
  <si>
    <t>Per 10,000 customers (renewing only)</t>
  </si>
  <si>
    <t>may be able to renew online to some extent</t>
  </si>
  <si>
    <t>rev 8/25/19 KMK</t>
  </si>
  <si>
    <t>Labor Detail</t>
  </si>
  <si>
    <t>YEAR 2020</t>
  </si>
  <si>
    <t>YEAR 2021</t>
  </si>
  <si>
    <t>YEAR 2022</t>
  </si>
  <si>
    <t>Chief</t>
  </si>
  <si>
    <t>Annual Wages &amp; Benefits</t>
  </si>
  <si>
    <t>Management</t>
  </si>
  <si>
    <t>Pass Sales Chief</t>
  </si>
  <si>
    <t>Factor new</t>
  </si>
  <si>
    <t>Factor renewing</t>
  </si>
  <si>
    <t>Account Manager - Lead</t>
  </si>
  <si>
    <t>Account Manager</t>
  </si>
  <si>
    <t>Customer Svc Specialist - Lead</t>
  </si>
  <si>
    <t>TOTAL LABOR</t>
  </si>
  <si>
    <t>NEW AND RENEWING CUSTOMERS</t>
  </si>
  <si>
    <t>We need to acknowledge that some customers</t>
  </si>
  <si>
    <t>TOTALS</t>
  </si>
  <si>
    <t>Cost</t>
  </si>
  <si>
    <t>Yr 1</t>
  </si>
  <si>
    <t>Yr 2</t>
  </si>
  <si>
    <t>Yr 3</t>
  </si>
  <si>
    <t>Yr 1 (Year 2020)</t>
  </si>
  <si>
    <t>Yr 2 (Year 2021)</t>
  </si>
  <si>
    <t>Yr 3 (Year 2022)</t>
  </si>
  <si>
    <t>NEW ONLY</t>
  </si>
  <si>
    <t>RENEWING ONLY</t>
  </si>
  <si>
    <t>NEW TOTAL ONLY</t>
  </si>
  <si>
    <t>RENEWING TOTAL ONLY</t>
  </si>
  <si>
    <t>Total Wages &amp; Benefits by Job Class</t>
  </si>
  <si>
    <t>YR 1 ONLY - modified thereafter</t>
  </si>
  <si>
    <t xml:space="preserve"> - wages increase 3% year over year</t>
  </si>
  <si>
    <t xml:space="preserve"> - benefits and retirement increase based the Transit Financial plan rates (8/26/19 M Gemberling)</t>
  </si>
  <si>
    <t>Years 2020 is based on the adopted budget. Years 2021-22 show increases as follows:</t>
  </si>
  <si>
    <t>REVISED DRAFT 8/26/19 KMK</t>
  </si>
  <si>
    <t>Day Passes</t>
  </si>
  <si>
    <t>5 passes at $0.40/each x new customers</t>
  </si>
  <si>
    <t>Annual Passes</t>
  </si>
  <si>
    <t>TOTAL</t>
  </si>
  <si>
    <t>Labor (as per previous page)</t>
  </si>
  <si>
    <t>Materials &amp; Promotions</t>
  </si>
  <si>
    <t>Card Stock</t>
  </si>
  <si>
    <t xml:space="preserve"> - New customers</t>
  </si>
  <si>
    <t xml:space="preserve"> - Renew LIFT</t>
  </si>
  <si>
    <t>Credit card fees</t>
  </si>
  <si>
    <t xml:space="preserve"> - per transaction ($0.09)</t>
  </si>
  <si>
    <t>- 2.25% x value</t>
  </si>
  <si>
    <t>Total Direct Costs (est)</t>
  </si>
  <si>
    <t>----------------</t>
  </si>
  <si>
    <t>Partner Agencies - tbd</t>
  </si>
  <si>
    <t>Evaluation - tbd</t>
  </si>
  <si>
    <t>VIX - tbd - ORCA database</t>
  </si>
  <si>
    <t>$64.80 per participant /yr</t>
  </si>
  <si>
    <t>$648.00 per participant /yr ($54 per month x 12 months)</t>
  </si>
  <si>
    <t>Customer Service Coordinator - Lead</t>
  </si>
  <si>
    <t>5 passes at $4.00/each x new customers</t>
  </si>
  <si>
    <t xml:space="preserve"> - Lost cards @ 50%</t>
  </si>
  <si>
    <t>???????</t>
  </si>
  <si>
    <t>Labor Assumptions</t>
  </si>
  <si>
    <t>Customer Service Coordinator</t>
  </si>
  <si>
    <t>$432.00 per participant /yr ($36 per month x 12 months)</t>
  </si>
  <si>
    <t>Scenario #4 - use HS pricing for annual pass</t>
  </si>
  <si>
    <t>5 passes at $8.00/each x new customers</t>
  </si>
  <si>
    <t>Scenario #1 - use full price ($2.75)</t>
  </si>
  <si>
    <t>Scenario #2 - use LIFT pricing ($1.50)</t>
  </si>
  <si>
    <t>Scenario #3 - use RRFP pricing ($1.00)</t>
  </si>
  <si>
    <t>Transit Admin Support Spec I</t>
  </si>
  <si>
    <t>TASS I (changed as per CO)</t>
  </si>
  <si>
    <t>Metro monthly pass</t>
  </si>
  <si>
    <t>LIFT monthly pass</t>
  </si>
  <si>
    <t>RRFP monthly pass</t>
  </si>
  <si>
    <t>HS</t>
  </si>
  <si>
    <t>Customer Svc Coordinators</t>
  </si>
  <si>
    <t>Customer Svc Coordinator - Lead</t>
  </si>
  <si>
    <t>Revised 8/29/19 kk</t>
  </si>
  <si>
    <t>rev draft 8/29/19</t>
  </si>
  <si>
    <t>$1,188.00 per participant /yr</t>
  </si>
  <si>
    <t>Chief - to be added later if needed</t>
  </si>
  <si>
    <t xml:space="preserve">        and it nets out to about 4% (roughly)</t>
  </si>
  <si>
    <t>Customer Service Coord</t>
  </si>
  <si>
    <t>Customer Service Coord - Lead</t>
  </si>
  <si>
    <t>INCOME BASED FARES - Draft of possible pilot costs</t>
  </si>
  <si>
    <t>Scenario #2 - use HS pricing for annual pass</t>
  </si>
  <si>
    <t>Labor (as per Labor detail tab)</t>
  </si>
  <si>
    <t>Card Stock ($2.40/card that includes taxes and tariffs)</t>
  </si>
  <si>
    <t>for reference only - kmk</t>
  </si>
  <si>
    <t>Rev 9/10/19 kmk</t>
  </si>
  <si>
    <t>Administrator 1</t>
  </si>
  <si>
    <t>PER 10,000 customers (new and renewing)</t>
  </si>
  <si>
    <t>Estimated Revenue</t>
  </si>
  <si>
    <t>Total Est Revenue</t>
  </si>
  <si>
    <t>Est Net</t>
  </si>
  <si>
    <t>Year 1</t>
  </si>
  <si>
    <t>Year 2</t>
  </si>
  <si>
    <t>Year 3</t>
  </si>
  <si>
    <t>INCOME BASED FARES - Draft assumptions</t>
  </si>
  <si>
    <t>rev 8/22/19</t>
  </si>
  <si>
    <t>rev 8/25/19 kk</t>
  </si>
  <si>
    <t>Category</t>
  </si>
  <si>
    <t>Admin Overhead - first estimate 8/30/19 kk</t>
  </si>
  <si>
    <t>% Effort</t>
  </si>
  <si>
    <t>2020 Budget including Wages &amp; Benefits</t>
  </si>
  <si>
    <t>Labor</t>
  </si>
  <si>
    <t>Transit Supv -Customer Svcs</t>
  </si>
  <si>
    <t>Project/Program Manager III</t>
  </si>
  <si>
    <t>Business &amp; Finance Officer III (Section and Budget office staff incl)</t>
  </si>
  <si>
    <t>Senior Accountant</t>
  </si>
  <si>
    <t>Transit Customer Info Spc</t>
  </si>
  <si>
    <t>Transit Customer Info Spc -Sr</t>
  </si>
  <si>
    <t>Marketing &amp; Sales Spec II</t>
  </si>
  <si>
    <t>Communications Specialist III</t>
  </si>
  <si>
    <t>Supplies</t>
  </si>
  <si>
    <t>Office supplies and equipment, copier charges at $1,500/year/FTE plus 3% inflation</t>
  </si>
  <si>
    <t>Services</t>
  </si>
  <si>
    <t>Mailing / Shipping costs at $4,500/year plus 3% inflation</t>
  </si>
  <si>
    <t>Overhead</t>
  </si>
  <si>
    <t>Rent at KSC as per Transit Budget office</t>
  </si>
  <si>
    <t>Draft Totals</t>
  </si>
  <si>
    <t>rev 9/11/19 kk</t>
  </si>
  <si>
    <t>Admin &amp; Overhead</t>
  </si>
  <si>
    <t>rev 9/16/19 TM</t>
  </si>
  <si>
    <t>7/2019-6/2020</t>
  </si>
  <si>
    <t>7/2020-6/2021</t>
  </si>
  <si>
    <t>7/2021-6/2022</t>
  </si>
  <si>
    <t>Partner Agencies - TBD</t>
  </si>
  <si>
    <t>Lost Revenue</t>
  </si>
  <si>
    <t>7/2022-6/2023</t>
  </si>
  <si>
    <t>7/2023-6/2024</t>
  </si>
  <si>
    <t>7/2024-6/2025</t>
  </si>
  <si>
    <t>Year 4</t>
  </si>
  <si>
    <t>Year 5</t>
  </si>
  <si>
    <t>Year 6</t>
  </si>
  <si>
    <t>TBD</t>
  </si>
  <si>
    <t>ORCA NG allows a $0 fare product</t>
  </si>
  <si>
    <t>Evaluation - Est.</t>
  </si>
  <si>
    <t xml:space="preserve">VIX/ORCA database Est. </t>
  </si>
  <si>
    <t>Pass Subsidy</t>
  </si>
  <si>
    <t>If Sound Transit Participates</t>
  </si>
  <si>
    <t>Sound Transit % of linked rides</t>
  </si>
  <si>
    <t>Est. Net Revenue</t>
  </si>
  <si>
    <t>Sound Transit share of exp.</t>
  </si>
  <si>
    <t>Sount Transit share of rev.</t>
  </si>
  <si>
    <t>Metro % of linked rides</t>
  </si>
  <si>
    <t>Metro share of exp.</t>
  </si>
  <si>
    <t>Metro share of revenue</t>
  </si>
  <si>
    <t>Scenario #1 - Distribution of Subsidized ORCA card with LIFT pricing ($1.50) &amp; Day Passes</t>
  </si>
  <si>
    <t>INCOME BASED FARES - Draft of Possible Costs</t>
  </si>
  <si>
    <t>(need pricing information)</t>
  </si>
  <si>
    <t>Fare Settlement: Day Passes</t>
  </si>
  <si>
    <t>Fare Settlement: Annual Passes</t>
  </si>
  <si>
    <t>Customer Churn</t>
  </si>
  <si>
    <t>Est Net (Costs - Revenue)</t>
  </si>
  <si>
    <t>rev 9/20/19 TM</t>
  </si>
  <si>
    <t>Presumes start of ORCA NG with a $0 fare product</t>
  </si>
  <si>
    <t>(Pricing TBD)</t>
  </si>
  <si>
    <t>Metro Bus / DART</t>
  </si>
  <si>
    <t>Water Taxi</t>
  </si>
  <si>
    <t>Streetcar</t>
  </si>
  <si>
    <t>Monorail</t>
  </si>
  <si>
    <t>VIA</t>
  </si>
  <si>
    <t>Access</t>
  </si>
  <si>
    <t>Link</t>
  </si>
  <si>
    <t>ST Express</t>
  </si>
  <si>
    <t>Revenue</t>
  </si>
  <si>
    <t>Metro Only product</t>
  </si>
  <si>
    <t>Metro + LINK</t>
  </si>
  <si>
    <t>Metro, LINK + ST Express</t>
  </si>
  <si>
    <t>Net Cost to Sound Transit</t>
  </si>
  <si>
    <t>Day Pass</t>
  </si>
  <si>
    <t>Annual Pass</t>
  </si>
  <si>
    <t>Transaction Costs</t>
  </si>
  <si>
    <t>Settlement: Day Passes</t>
  </si>
  <si>
    <t>Settlement: Annual passes</t>
  </si>
  <si>
    <t>Labor &amp; Overhead</t>
  </si>
  <si>
    <t xml:space="preserve">Evaluation </t>
  </si>
  <si>
    <t>Customer Churn (Lost revenue to Metro)</t>
  </si>
  <si>
    <t>Total Program Expenses</t>
  </si>
  <si>
    <t>Total Revenue</t>
  </si>
  <si>
    <t>2022 Estimate</t>
  </si>
  <si>
    <t>Estimated Sound Transit Contribution to Income Based Fares</t>
  </si>
  <si>
    <t>Program Expense Items by Category</t>
  </si>
  <si>
    <t>Program Revenue By Category</t>
  </si>
  <si>
    <t>Split based on service share of 2018 LIFT Riders and estimated program costs</t>
  </si>
  <si>
    <t>1. The program is expected to launch in mid-2020 and reach target population of 50K in 2022, just as ORCA NG products become available.</t>
  </si>
  <si>
    <t>2. Cost estimates are driven up by technology and work processes, but can be reduced as new ORCA NG tools and processes become available.</t>
  </si>
  <si>
    <t>Expenses in 2022</t>
  </si>
  <si>
    <t>Revenue in 2022</t>
  </si>
  <si>
    <t>3. Customer participation is limited by income eligibility and HS agencies.  We have some flexibility to rescale the HS agency participation to meet our policy goals.</t>
  </si>
  <si>
    <t>4. Metro is choosing to subsidize the full LIFT fare for policy reasons.  ST may need to weigh other policies.</t>
  </si>
  <si>
    <t>Metro Lost Revenue</t>
  </si>
  <si>
    <t>Expenses</t>
  </si>
  <si>
    <t>2019-2020</t>
  </si>
  <si>
    <t>2021-2022</t>
  </si>
  <si>
    <t>2023-2024</t>
  </si>
  <si>
    <t>2019-2020 FISCAL NOTE</t>
  </si>
  <si>
    <t xml:space="preserve">Ordinance/Motion:  </t>
  </si>
  <si>
    <t>Title:  Income Based Fare Subsidy Ordinance</t>
  </si>
  <si>
    <t>Affected Agency and/or Agencies:   Metro Transit Department</t>
  </si>
  <si>
    <t>Date Prepared: 10/31/2019</t>
  </si>
  <si>
    <t>Date Reviewed:</t>
  </si>
  <si>
    <t>Description of Request:</t>
  </si>
  <si>
    <t>Agency</t>
  </si>
  <si>
    <t>Fund Code</t>
  </si>
  <si>
    <t>Revenue Source</t>
  </si>
  <si>
    <t xml:space="preserve">TOTAL </t>
  </si>
  <si>
    <t>Expenditures from:</t>
  </si>
  <si>
    <t>Department</t>
  </si>
  <si>
    <t>Metro Transit Department</t>
  </si>
  <si>
    <t xml:space="preserve">Expenditures by Categories </t>
  </si>
  <si>
    <t>Does this legislation require a budget supplemental? Yes.</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</si>
  <si>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</si>
  <si>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</si>
  <si>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</si>
  <si>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</si>
  <si>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</si>
  <si>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</si>
  <si>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</si>
  <si>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Transit Lost Revenue</t>
  </si>
  <si>
    <r>
      <t>Revenue to:</t>
    </r>
    <r>
      <rPr>
        <b/>
        <vertAlign val="superscript"/>
        <sz val="10.5"/>
        <rFont val="Arial"/>
        <family val="2"/>
      </rPr>
      <t>1</t>
    </r>
  </si>
  <si>
    <r>
      <t xml:space="preserve">Metro Fare Subsidy </t>
    </r>
    <r>
      <rPr>
        <vertAlign val="superscript"/>
        <sz val="10.5"/>
        <rFont val="Univers"/>
        <family val="2"/>
      </rPr>
      <t>2</t>
    </r>
  </si>
  <si>
    <t>Alternative Services</t>
  </si>
  <si>
    <t>Note Prepared By:  Thomas Moran</t>
  </si>
  <si>
    <t>Note Reviewed By:  Geoff Kaiser</t>
  </si>
  <si>
    <t>Expenditure</t>
  </si>
  <si>
    <t>Day Pass Exp</t>
  </si>
  <si>
    <t>Annual Pass Expenditure</t>
  </si>
  <si>
    <t>Day Pass Rev.</t>
  </si>
  <si>
    <t>Annual Pass Amortization</t>
  </si>
  <si>
    <t>Amortized Revenue</t>
  </si>
  <si>
    <t>Original Fiscal Note Estimates</t>
  </si>
  <si>
    <t>Expenditures</t>
  </si>
  <si>
    <t>Churn</t>
  </si>
  <si>
    <t>month</t>
  </si>
  <si>
    <t>Transit Fares Receipts</t>
  </si>
  <si>
    <t>This ordinance would authorize Metro, subject to appropriation authority, to subsidize the low-income LIFT fare for Metro's public transit service for low-income participants of benefit programs whose incomes are at, or below, eighty percent of the federal poverty level.  
Funding for this activity will come from the Public Transportation Fund. The net impact of this ordinance includes expenditures to implement and administer the subsidized fare product, and the distribution of revenue when this product is presented on other Metro operated services. The full cost of the subsidy program includes expenditure authority to promote the product and evaluate effectiveness.</t>
  </si>
  <si>
    <r>
      <t xml:space="preserve">Card Stock </t>
    </r>
    <r>
      <rPr>
        <vertAlign val="superscript"/>
        <sz val="10.5"/>
        <rFont val="Univers"/>
        <family val="2"/>
      </rPr>
      <t>4</t>
    </r>
  </si>
  <si>
    <r>
      <t xml:space="preserve">Evaluation </t>
    </r>
    <r>
      <rPr>
        <vertAlign val="superscript"/>
        <sz val="10.5"/>
        <rFont val="Univers"/>
        <family val="2"/>
      </rPr>
      <t>5</t>
    </r>
  </si>
  <si>
    <r>
      <t xml:space="preserve">Professional Services </t>
    </r>
    <r>
      <rPr>
        <vertAlign val="superscript"/>
        <sz val="10.5"/>
        <rFont val="Univers"/>
        <family val="2"/>
      </rPr>
      <t>6</t>
    </r>
  </si>
  <si>
    <r>
      <t xml:space="preserve">Tenant Improvements </t>
    </r>
    <r>
      <rPr>
        <vertAlign val="superscript"/>
        <sz val="10.5"/>
        <rFont val="Univers"/>
        <family val="2"/>
      </rPr>
      <t>7</t>
    </r>
  </si>
  <si>
    <r>
      <t xml:space="preserve">Partner Agency Reimbursements </t>
    </r>
    <r>
      <rPr>
        <vertAlign val="superscript"/>
        <sz val="10.5"/>
        <color theme="1"/>
        <rFont val="univers"/>
        <family val="2"/>
      </rPr>
      <t>8</t>
    </r>
  </si>
  <si>
    <r>
      <rPr>
        <vertAlign val="superscript"/>
        <sz val="8"/>
        <rFont val="Arial"/>
        <family val="2"/>
      </rPr>
      <t>4</t>
    </r>
    <r>
      <rPr>
        <sz val="8"/>
        <rFont val="Arial"/>
        <family val="2"/>
      </rPr>
      <t xml:space="preserve"> Card Stock expenses include card production (new and replacement), freight, local taxes, and international tariffs. After 2022, Next Generation ORCA may allow different mechanisms to serve customers.</t>
    </r>
  </si>
  <si>
    <r>
      <rPr>
        <vertAlign val="superscript"/>
        <sz val="8"/>
        <rFont val="Arial"/>
        <family val="2"/>
      </rPr>
      <t xml:space="preserve">7 </t>
    </r>
    <r>
      <rPr>
        <sz val="8"/>
        <rFont val="Arial"/>
        <family val="2"/>
      </rPr>
      <t>Tenant Improvements are estimates for one-time expenses to configure program space within the King Street Center.</t>
    </r>
  </si>
  <si>
    <r>
      <rPr>
        <vertAlign val="superscript"/>
        <sz val="8"/>
        <rFont val="Arial"/>
        <family val="2"/>
      </rPr>
      <t xml:space="preserve">8  </t>
    </r>
    <r>
      <rPr>
        <sz val="8"/>
        <rFont val="Arial"/>
        <family val="2"/>
      </rPr>
      <t>Partner Agency Reimbursements is the expense authority to allow revenue sharing with other transportation agencies. This fare product will be available on all Metro operated services and fare revenue will be shared with the Seattle Streetcar. In addition, revenue will be shared with Monorail by agreement.</t>
    </r>
  </si>
  <si>
    <r>
      <rPr>
        <vertAlign val="superscript"/>
        <sz val="8"/>
        <rFont val="Arial"/>
        <family val="2"/>
      </rPr>
      <t>6</t>
    </r>
    <r>
      <rPr>
        <sz val="8"/>
        <rFont val="Arial"/>
        <family val="2"/>
      </rPr>
      <t xml:space="preserve"> Professional Services include Materials &amp; Promotions, a contingency for Partner Agency payments, and an estimate for required vendor changes to the ORCA system.</t>
    </r>
  </si>
  <si>
    <r>
      <rPr>
        <vertAlign val="superscript"/>
        <sz val="8"/>
        <rFont val="Arial"/>
        <family val="2"/>
      </rPr>
      <t>1</t>
    </r>
    <r>
      <rPr>
        <sz val="8"/>
        <rFont val="Arial"/>
        <family val="2"/>
      </rPr>
      <t xml:space="preserve"> Revenue recovery from the subsidized passes is capped by the total value loaded to each pass. Current ORCA customers who enroll in the new subsidy program will lead to a loss in existing revenue. </t>
    </r>
  </si>
  <si>
    <r>
      <rPr>
        <vertAlign val="superscript"/>
        <sz val="8"/>
        <rFont val="Arial"/>
        <family val="2"/>
      </rPr>
      <t>2</t>
    </r>
    <r>
      <rPr>
        <sz val="8"/>
        <rFont val="Arial"/>
        <family val="2"/>
      </rPr>
      <t xml:space="preserve"> The Metro Fare Subsidy category includes the sales subsidy value of five day passes, $20, plus an annual LIFT pass, $756. In the startup year, Metro anticipates 35,000 participants, increasing to 45,000 in 2021 and 50,000 in 2022 and beyond, including annual renewals.</t>
    </r>
  </si>
  <si>
    <r>
      <t xml:space="preserve">Program Staffing </t>
    </r>
    <r>
      <rPr>
        <vertAlign val="superscript"/>
        <sz val="10.5"/>
        <rFont val="Univers"/>
        <family val="2"/>
      </rPr>
      <t>3</t>
    </r>
  </si>
  <si>
    <r>
      <rPr>
        <vertAlign val="superscript"/>
        <sz val="8"/>
        <rFont val="Arial"/>
        <family val="2"/>
      </rPr>
      <t>5</t>
    </r>
    <r>
      <rPr>
        <sz val="8"/>
        <rFont val="Arial"/>
        <family val="2"/>
      </rPr>
      <t xml:space="preserve"> Evaluation includes staff and consultant services to study and report on the effectiveness of the subsidy program.</t>
    </r>
  </si>
  <si>
    <r>
      <rPr>
        <vertAlign val="superscript"/>
        <sz val="8"/>
        <rFont val="Arial"/>
        <family val="2"/>
      </rPr>
      <t>3</t>
    </r>
    <r>
      <rPr>
        <sz val="8"/>
        <rFont val="Arial"/>
        <family val="2"/>
      </rPr>
      <t xml:space="preserve"> Program Staffing includes Metro staff for program support and processing fare media. In the startup year, as processes and materials are developed, Metro anticipates 35,000 participants with a ratio of staff to individual customers to be roughly 4,000 to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</si>
</sst>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00"/>
  </numFmts>
  <fonts count="49">
    <font>
      <sz val="11"/>
      <color theme="1"/>
      <name val="Calibri"/>
      <family val="2"/>
      <scheme val="minor"/>
    </font>
    <font>
      <sz val="10"/>
      <name val="Arial"/>
      <family val="2"/>
    </font>
    <font>
      <b/>
      <u val="single"/>
      <sz val="14"/>
      <color theme="1"/>
      <name val="Calibri"/>
      <family val="2"/>
      <scheme val="minor"/>
    </font>
    <font>
      <i/>
      <sz val="11"/>
      <color theme="1"/>
      <name val="Calibri"/>
      <family val="2"/>
      <scheme val="minor"/>
    </font>
    <font>
      <sz val="12"/>
      <color theme="1"/>
      <name val="Calibri"/>
      <family val="2"/>
      <scheme val="minor"/>
    </font>
    <font>
      <b/>
      <sz val="11"/>
      <color theme="1"/>
      <name val="Calibri"/>
      <family val="2"/>
      <scheme val="minor"/>
    </font>
    <font>
      <u val="single"/>
      <sz val="11"/>
      <color theme="1"/>
      <name val="Calibri"/>
      <family val="2"/>
      <scheme val="minor"/>
    </font>
    <font>
      <strike/>
      <sz val="11"/>
      <color theme="1"/>
      <name val="Calibri"/>
      <family val="2"/>
      <scheme val="minor"/>
    </font>
    <font>
      <strike/>
      <sz val="10"/>
      <color theme="1"/>
      <name val="Calibri"/>
      <family val="2"/>
      <scheme val="minor"/>
    </font>
    <font>
      <b/>
      <sz val="12"/>
      <color theme="1"/>
      <name val="Calibri"/>
      <family val="2"/>
      <scheme val="minor"/>
    </font>
    <font>
      <b/>
      <i/>
      <strike/>
      <sz val="10"/>
      <color rgb="FF7030A0"/>
      <name val="Calibri"/>
      <family val="2"/>
      <scheme val="minor"/>
    </font>
    <font>
      <u val="single"/>
      <strike/>
      <sz val="11"/>
      <color theme="1"/>
      <name val="Calibri"/>
      <family val="2"/>
      <scheme val="minor"/>
    </font>
    <font>
      <b/>
      <strike/>
      <sz val="11"/>
      <color theme="1"/>
      <name val="Calibri"/>
      <family val="2"/>
      <scheme val="minor"/>
    </font>
    <font>
      <sz val="10"/>
      <color theme="1"/>
      <name val="Calibri"/>
      <family val="2"/>
      <scheme val="minor"/>
    </font>
    <font>
      <b/>
      <sz val="14"/>
      <color theme="1"/>
      <name val="Calibri"/>
      <family val="2"/>
      <scheme val="minor"/>
    </font>
    <font>
      <b/>
      <sz val="18"/>
      <color theme="1"/>
      <name val="Calibri"/>
      <family val="2"/>
      <scheme val="minor"/>
    </font>
    <font>
      <strike/>
      <sz val="9"/>
      <color theme="1"/>
      <name val="Calibri"/>
      <family val="2"/>
      <scheme val="minor"/>
    </font>
    <font>
      <sz val="14"/>
      <color theme="1"/>
      <name val="Calibri"/>
      <family val="2"/>
      <scheme val="minor"/>
    </font>
    <font>
      <sz val="9"/>
      <color theme="1"/>
      <name val="Calibri"/>
      <family val="2"/>
      <scheme val="minor"/>
    </font>
    <font>
      <b/>
      <u val="single"/>
      <strike/>
      <sz val="14"/>
      <color theme="1"/>
      <name val="Calibri"/>
      <family val="2"/>
      <scheme val="minor"/>
    </font>
    <font>
      <i/>
      <sz val="10"/>
      <color theme="1"/>
      <name val="Calibri"/>
      <family val="2"/>
      <scheme val="minor"/>
    </font>
    <font>
      <b/>
      <sz val="9"/>
      <name val="Tahoma"/>
      <family val="2"/>
    </font>
    <font>
      <sz val="9"/>
      <name val="Tahoma"/>
      <family val="2"/>
    </font>
    <font>
      <b/>
      <sz val="16"/>
      <color theme="1"/>
      <name val="Calibri"/>
      <family val="2"/>
      <scheme val="minor"/>
    </font>
    <font>
      <b/>
      <i/>
      <sz val="14"/>
      <color theme="1"/>
      <name val="Calibri"/>
      <family val="2"/>
      <scheme val="minor"/>
    </font>
    <font>
      <b/>
      <u val="single"/>
      <sz val="12"/>
      <color theme="1"/>
      <name val="Calibri"/>
      <family val="2"/>
      <scheme val="minor"/>
    </font>
    <font>
      <u val="single"/>
      <sz val="12"/>
      <color theme="1"/>
      <name val="Calibri"/>
      <family val="2"/>
      <scheme val="minor"/>
    </font>
    <font>
      <b/>
      <i/>
      <sz val="12"/>
      <color theme="1"/>
      <name val="Calibri"/>
      <family val="2"/>
      <scheme val="minor"/>
    </font>
    <font>
      <sz val="8"/>
      <color theme="1"/>
      <name val="Calibri"/>
      <family val="2"/>
      <scheme val="minor"/>
    </font>
    <font>
      <sz val="20"/>
      <color theme="1"/>
      <name val="Calibri"/>
      <family val="2"/>
      <scheme val="minor"/>
    </font>
    <font>
      <b/>
      <sz val="20"/>
      <color theme="1"/>
      <name val="Calibri"/>
      <family val="2"/>
      <scheme val="minor"/>
    </font>
    <font>
      <b/>
      <sz val="11"/>
      <name val="Arial"/>
      <family val="2"/>
    </font>
    <font>
      <sz val="10.5"/>
      <name val="Univers"/>
      <family val="2"/>
    </font>
    <font>
      <sz val="10.5"/>
      <name val="Arial"/>
      <family val="2"/>
    </font>
    <font>
      <sz val="8"/>
      <name val="Univers"/>
      <family val="2"/>
    </font>
    <font>
      <b/>
      <sz val="10.5"/>
      <name val="Arial"/>
      <family val="2"/>
    </font>
    <font>
      <b/>
      <sz val="10.5"/>
      <name val="Univers"/>
      <family val="2"/>
    </font>
    <font>
      <sz val="8"/>
      <name val="Arial"/>
      <family val="2"/>
    </font>
    <font>
      <i/>
      <sz val="10.5"/>
      <name val="Univers"/>
      <family val="2"/>
    </font>
    <font>
      <b/>
      <vertAlign val="superscript"/>
      <sz val="10.5"/>
      <name val="Arial"/>
      <family val="2"/>
    </font>
    <font>
      <vertAlign val="superscript"/>
      <sz val="11"/>
      <color theme="1"/>
      <name val="Calibri"/>
      <family val="2"/>
      <scheme val="minor"/>
    </font>
    <font>
      <vertAlign val="superscript"/>
      <sz val="8"/>
      <name val="Arial"/>
      <family val="2"/>
    </font>
    <font>
      <vertAlign val="superscript"/>
      <sz val="10.5"/>
      <name val="Univers"/>
      <family val="2"/>
    </font>
    <font>
      <sz val="10"/>
      <name val="Univers"/>
      <family val="2"/>
    </font>
    <font>
      <sz val="9"/>
      <name val="Univers"/>
      <family val="2"/>
    </font>
    <font>
      <b/>
      <sz val="9"/>
      <color theme="1"/>
      <name val="Calibri"/>
      <family val="2"/>
      <scheme val="minor"/>
    </font>
    <font>
      <sz val="10.5"/>
      <color theme="1"/>
      <name val="univers"/>
      <family val="2"/>
    </font>
    <font>
      <vertAlign val="superscript"/>
      <sz val="10.5"/>
      <color theme="1"/>
      <name val="univers"/>
      <family val="2"/>
    </font>
    <font>
      <b/>
      <sz val="8"/>
      <name val="Calibri"/>
      <family val="2"/>
    </font>
  </fonts>
  <fills count="10">
    <fill>
      <patternFill/>
    </fill>
    <fill>
      <patternFill patternType="gray125"/>
    </fill>
    <fill>
      <patternFill patternType="solid">
        <fgColor theme="7" tint="0.7999799847602844"/>
        <bgColor indexed="64"/>
      </patternFill>
    </fill>
    <fill>
      <patternFill patternType="solid">
        <fgColor theme="2" tint="-0.09996999800205231"/>
        <bgColor indexed="64"/>
      </patternFill>
    </fill>
    <fill>
      <patternFill patternType="solid">
        <fgColor theme="9" tint="0.7999799847602844"/>
        <bgColor indexed="64"/>
      </patternFill>
    </fill>
    <fill>
      <patternFill patternType="solid">
        <fgColor rgb="FFFFFF00"/>
        <bgColor indexed="64"/>
      </patternFill>
    </fill>
    <fill>
      <patternFill patternType="solid">
        <fgColor theme="2" tint="-0.24997000396251678"/>
        <bgColor indexed="64"/>
      </patternFill>
    </fill>
    <fill>
      <patternFill patternType="solid">
        <fgColor theme="4" tint="0.39998000860214233"/>
        <bgColor indexed="64"/>
      </patternFill>
    </fill>
    <fill>
      <patternFill patternType="solid">
        <fgColor theme="0"/>
        <bgColor indexed="64"/>
      </patternFill>
    </fill>
    <fill>
      <patternFill patternType="solid">
        <fgColor theme="0" tint="-0.24997000396251678"/>
        <bgColor indexed="64"/>
      </patternFill>
    </fill>
  </fills>
  <borders count="53">
    <border>
      <left/>
      <right/>
      <top/>
      <bottom/>
      <diagonal/>
    </border>
    <border>
      <left style="medium"/>
      <right/>
      <top style="medium"/>
      <bottom style="thin"/>
    </border>
    <border>
      <left/>
      <right style="medium"/>
      <top/>
      <bottom/>
    </border>
    <border>
      <left style="medium"/>
      <right/>
      <top/>
      <bottom/>
    </border>
    <border>
      <left style="medium"/>
      <right/>
      <top/>
      <bottom style="medium"/>
    </border>
    <border>
      <left/>
      <right/>
      <top style="medium"/>
      <bottom style="thin"/>
    </border>
    <border>
      <left/>
      <right style="medium"/>
      <top style="medium"/>
      <bottom style="thin"/>
    </border>
    <border>
      <left/>
      <right/>
      <top style="medium"/>
      <bottom/>
    </border>
    <border>
      <left/>
      <right style="medium"/>
      <top style="medium"/>
      <bottom/>
    </border>
    <border>
      <left/>
      <right/>
      <top/>
      <bottom style="medium"/>
    </border>
    <border>
      <left style="medium"/>
      <right/>
      <top style="thin"/>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style="medium"/>
      <right/>
      <top style="medium"/>
      <bottom/>
    </border>
    <border>
      <left/>
      <right style="medium"/>
      <top/>
      <bottom style="medium"/>
    </border>
    <border>
      <left style="medium"/>
      <right style="medium"/>
      <top style="medium"/>
      <bottom style="thin"/>
    </border>
    <border>
      <left style="medium"/>
      <right style="medium"/>
      <top/>
      <bottom/>
    </border>
    <border>
      <left style="medium"/>
      <right style="medium"/>
      <top/>
      <bottom style="medium"/>
    </border>
    <border>
      <left style="thin"/>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460">
    <xf numFmtId="0" fontId="0" fillId="0" borderId="0" xfId="0"/>
    <xf numFmtId="0" fontId="2" fillId="0" borderId="1" xfId="0" applyFont="1" applyBorder="1"/>
    <xf numFmtId="0" fontId="0" fillId="0" borderId="0" xfId="0" applyBorder="1" applyAlignment="1">
      <alignment horizontal="right"/>
    </xf>
    <xf numFmtId="0" fontId="0" fillId="0" borderId="2" xfId="0" applyBorder="1" applyAlignment="1">
      <alignment horizontal="right"/>
    </xf>
    <xf numFmtId="0" fontId="0" fillId="0" borderId="0" xfId="0" applyBorder="1"/>
    <xf numFmtId="0" fontId="0" fillId="0" borderId="3" xfId="0" applyBorder="1"/>
    <xf numFmtId="0" fontId="0" fillId="0" borderId="4" xfId="0" applyBorder="1"/>
    <xf numFmtId="0" fontId="0" fillId="0" borderId="5" xfId="0" applyBorder="1"/>
    <xf numFmtId="0" fontId="0" fillId="0" borderId="5" xfId="0" applyBorder="1" applyAlignment="1">
      <alignment horizontal="right"/>
    </xf>
    <xf numFmtId="0" fontId="0" fillId="0" borderId="6" xfId="0" applyBorder="1" applyAlignment="1">
      <alignment horizontal="right"/>
    </xf>
    <xf numFmtId="0" fontId="0" fillId="0" borderId="7" xfId="0" applyBorder="1"/>
    <xf numFmtId="0" fontId="0" fillId="0" borderId="8" xfId="0" applyBorder="1" applyAlignment="1">
      <alignment horizontal="right"/>
    </xf>
    <xf numFmtId="0" fontId="0" fillId="0" borderId="9" xfId="0" applyBorder="1"/>
    <xf numFmtId="0" fontId="6" fillId="0" borderId="0" xfId="0" applyFont="1" applyBorder="1" applyAlignment="1">
      <alignment horizontal="right"/>
    </xf>
    <xf numFmtId="43" fontId="0" fillId="2" borderId="3" xfId="18" applyFont="1" applyFill="1" applyBorder="1"/>
    <xf numFmtId="0" fontId="0" fillId="2" borderId="0" xfId="0" applyFill="1" applyBorder="1"/>
    <xf numFmtId="0" fontId="8" fillId="3" borderId="10" xfId="0" applyFont="1" applyFill="1" applyBorder="1"/>
    <xf numFmtId="0" fontId="8" fillId="3" borderId="11" xfId="0" applyFont="1" applyFill="1" applyBorder="1" applyAlignment="1">
      <alignment horizontal="right"/>
    </xf>
    <xf numFmtId="164" fontId="8" fillId="3" borderId="11" xfId="18" applyNumberFormat="1" applyFont="1" applyFill="1" applyBorder="1" applyAlignment="1">
      <alignment horizontal="right"/>
    </xf>
    <xf numFmtId="164" fontId="8" fillId="3" borderId="12" xfId="18" applyNumberFormat="1" applyFont="1" applyFill="1" applyBorder="1" applyAlignment="1">
      <alignment horizontal="right"/>
    </xf>
    <xf numFmtId="0" fontId="8" fillId="3" borderId="13" xfId="0" applyFont="1" applyFill="1" applyBorder="1"/>
    <xf numFmtId="0" fontId="8" fillId="3" borderId="14" xfId="0" applyFont="1" applyFill="1" applyBorder="1" applyAlignment="1">
      <alignment horizontal="right"/>
    </xf>
    <xf numFmtId="164" fontId="8" fillId="3" borderId="14" xfId="18" applyNumberFormat="1" applyFont="1" applyFill="1" applyBorder="1" applyAlignment="1">
      <alignment horizontal="right"/>
    </xf>
    <xf numFmtId="164" fontId="8" fillId="3" borderId="15" xfId="18" applyNumberFormat="1" applyFont="1" applyFill="1" applyBorder="1" applyAlignment="1">
      <alignment horizontal="right"/>
    </xf>
    <xf numFmtId="0" fontId="9" fillId="0" borderId="10" xfId="0" applyFont="1" applyBorder="1"/>
    <xf numFmtId="0" fontId="9" fillId="0" borderId="11" xfId="0" applyFont="1" applyBorder="1" applyAlignment="1">
      <alignment horizontal="right"/>
    </xf>
    <xf numFmtId="0" fontId="9" fillId="0" borderId="4" xfId="0" applyFont="1" applyBorder="1"/>
    <xf numFmtId="0" fontId="9" fillId="0" borderId="9" xfId="0" applyFont="1" applyBorder="1" applyAlignment="1">
      <alignment horizontal="right"/>
    </xf>
    <xf numFmtId="0" fontId="5" fillId="0" borderId="0" xfId="0" applyFont="1"/>
    <xf numFmtId="0" fontId="0" fillId="0" borderId="0" xfId="0" applyFill="1" applyBorder="1"/>
    <xf numFmtId="0" fontId="3" fillId="0" borderId="0" xfId="0" applyFont="1"/>
    <xf numFmtId="43" fontId="3" fillId="0" borderId="0" xfId="18" applyFont="1"/>
    <xf numFmtId="0" fontId="5" fillId="0" borderId="16" xfId="0" applyFont="1" applyBorder="1"/>
    <xf numFmtId="0" fontId="5" fillId="0" borderId="3" xfId="0" applyFont="1" applyBorder="1"/>
    <xf numFmtId="0" fontId="0" fillId="0" borderId="2" xfId="0" applyBorder="1"/>
    <xf numFmtId="165" fontId="0" fillId="0" borderId="0" xfId="16" applyNumberFormat="1" applyFont="1" applyBorder="1"/>
    <xf numFmtId="165" fontId="0" fillId="0" borderId="2" xfId="16" applyNumberFormat="1" applyFont="1" applyBorder="1"/>
    <xf numFmtId="0" fontId="0" fillId="0" borderId="17" xfId="0" applyBorder="1"/>
    <xf numFmtId="0" fontId="6" fillId="2" borderId="3" xfId="0" applyFont="1" applyFill="1" applyBorder="1" applyAlignment="1">
      <alignment horizontal="right"/>
    </xf>
    <xf numFmtId="0" fontId="0" fillId="0" borderId="1" xfId="0" applyBorder="1"/>
    <xf numFmtId="0" fontId="0" fillId="0" borderId="1" xfId="0" applyBorder="1" applyAlignment="1">
      <alignment horizontal="right"/>
    </xf>
    <xf numFmtId="0" fontId="6" fillId="0" borderId="2" xfId="0" applyFont="1" applyBorder="1" applyAlignment="1">
      <alignment horizontal="right"/>
    </xf>
    <xf numFmtId="0" fontId="2" fillId="0" borderId="18" xfId="0" applyFont="1" applyBorder="1"/>
    <xf numFmtId="0" fontId="0" fillId="2" borderId="19" xfId="0" applyFill="1" applyBorder="1" applyAlignment="1">
      <alignment horizontal="center"/>
    </xf>
    <xf numFmtId="0" fontId="0" fillId="2" borderId="3" xfId="0" applyFill="1" applyBorder="1"/>
    <xf numFmtId="0" fontId="0" fillId="2" borderId="2" xfId="0" applyFill="1" applyBorder="1"/>
    <xf numFmtId="0" fontId="6" fillId="2" borderId="19" xfId="0" applyFont="1" applyFill="1" applyBorder="1" applyAlignment="1">
      <alignment horizontal="center"/>
    </xf>
    <xf numFmtId="0" fontId="6" fillId="2" borderId="2" xfId="0" applyFont="1" applyFill="1" applyBorder="1" applyAlignment="1">
      <alignment horizontal="right"/>
    </xf>
    <xf numFmtId="0" fontId="0" fillId="2" borderId="19" xfId="0" applyFill="1" applyBorder="1"/>
    <xf numFmtId="6" fontId="0" fillId="2" borderId="2" xfId="16" applyNumberFormat="1" applyFont="1" applyFill="1" applyBorder="1"/>
    <xf numFmtId="165" fontId="0" fillId="2" borderId="2" xfId="0" applyNumberFormat="1" applyFill="1" applyBorder="1"/>
    <xf numFmtId="0" fontId="9" fillId="2" borderId="20" xfId="18" applyNumberFormat="1" applyFont="1" applyFill="1" applyBorder="1"/>
    <xf numFmtId="43" fontId="9" fillId="2" borderId="4" xfId="18" applyFont="1" applyFill="1" applyBorder="1"/>
    <xf numFmtId="6" fontId="9" fillId="2" borderId="17" xfId="16" applyNumberFormat="1" applyFont="1" applyFill="1" applyBorder="1"/>
    <xf numFmtId="165" fontId="9" fillId="2" borderId="17" xfId="0" applyNumberFormat="1" applyFont="1" applyFill="1" applyBorder="1"/>
    <xf numFmtId="0" fontId="2" fillId="4" borderId="18" xfId="0" applyFont="1" applyFill="1" applyBorder="1"/>
    <xf numFmtId="0" fontId="0" fillId="4" borderId="1" xfId="0" applyFill="1" applyBorder="1"/>
    <xf numFmtId="0" fontId="0" fillId="4" borderId="6" xfId="0" applyFill="1" applyBorder="1" applyAlignment="1">
      <alignment horizontal="right"/>
    </xf>
    <xf numFmtId="0" fontId="0" fillId="4" borderId="1" xfId="0" applyFill="1" applyBorder="1" applyAlignment="1">
      <alignment horizontal="right"/>
    </xf>
    <xf numFmtId="0" fontId="0" fillId="4" borderId="19" xfId="0" applyFill="1" applyBorder="1"/>
    <xf numFmtId="0" fontId="0" fillId="4" borderId="3" xfId="0" applyFill="1" applyBorder="1"/>
    <xf numFmtId="0" fontId="0" fillId="4" borderId="2" xfId="0" applyFill="1" applyBorder="1"/>
    <xf numFmtId="0" fontId="6" fillId="4" borderId="3" xfId="0" applyFont="1" applyFill="1" applyBorder="1" applyAlignment="1">
      <alignment horizontal="right"/>
    </xf>
    <xf numFmtId="0" fontId="6" fillId="4" borderId="2" xfId="0" applyFont="1" applyFill="1" applyBorder="1" applyAlignment="1">
      <alignment horizontal="right"/>
    </xf>
    <xf numFmtId="165" fontId="0" fillId="4" borderId="2" xfId="16" applyNumberFormat="1" applyFont="1" applyFill="1" applyBorder="1"/>
    <xf numFmtId="0" fontId="9" fillId="4" borderId="20" xfId="0" applyFont="1" applyFill="1" applyBorder="1"/>
    <xf numFmtId="43" fontId="9" fillId="4" borderId="4" xfId="0" applyNumberFormat="1" applyFont="1" applyFill="1" applyBorder="1"/>
    <xf numFmtId="165" fontId="9" fillId="4" borderId="17" xfId="0" applyNumberFormat="1" applyFont="1" applyFill="1" applyBorder="1"/>
    <xf numFmtId="0" fontId="0" fillId="0" borderId="19" xfId="0" applyFill="1" applyBorder="1" applyAlignment="1">
      <alignment horizontal="center"/>
    </xf>
    <xf numFmtId="0" fontId="0" fillId="0" borderId="3" xfId="0" applyFill="1" applyBorder="1"/>
    <xf numFmtId="0" fontId="0" fillId="0" borderId="2" xfId="0" applyFill="1" applyBorder="1"/>
    <xf numFmtId="0" fontId="6" fillId="0" borderId="19" xfId="0" applyFont="1" applyFill="1" applyBorder="1" applyAlignment="1">
      <alignment horizontal="center"/>
    </xf>
    <xf numFmtId="0" fontId="6" fillId="0" borderId="3" xfId="0" applyFont="1" applyFill="1" applyBorder="1" applyAlignment="1">
      <alignment horizontal="right"/>
    </xf>
    <xf numFmtId="0" fontId="6" fillId="0" borderId="2" xfId="0" applyFont="1" applyFill="1" applyBorder="1" applyAlignment="1">
      <alignment horizontal="right"/>
    </xf>
    <xf numFmtId="0" fontId="0" fillId="0" borderId="19" xfId="0" applyFill="1" applyBorder="1"/>
    <xf numFmtId="43" fontId="0" fillId="0" borderId="3" xfId="18" applyFont="1" applyFill="1" applyBorder="1"/>
    <xf numFmtId="6" fontId="0" fillId="0" borderId="2" xfId="16" applyNumberFormat="1" applyFont="1" applyFill="1" applyBorder="1"/>
    <xf numFmtId="165" fontId="0" fillId="0" borderId="2" xfId="0" applyNumberFormat="1" applyFill="1" applyBorder="1"/>
    <xf numFmtId="0" fontId="9" fillId="0" borderId="20" xfId="18" applyNumberFormat="1" applyFont="1" applyFill="1" applyBorder="1"/>
    <xf numFmtId="43" fontId="9" fillId="0" borderId="4" xfId="18" applyFont="1" applyFill="1" applyBorder="1"/>
    <xf numFmtId="6" fontId="9" fillId="0" borderId="17" xfId="16" applyNumberFormat="1" applyFont="1" applyFill="1" applyBorder="1"/>
    <xf numFmtId="165" fontId="9" fillId="0" borderId="17" xfId="0" applyNumberFormat="1" applyFont="1" applyFill="1" applyBorder="1"/>
    <xf numFmtId="43" fontId="0" fillId="4" borderId="3" xfId="0" applyNumberFormat="1" applyFill="1" applyBorder="1"/>
    <xf numFmtId="0" fontId="0" fillId="5" borderId="16" xfId="0" applyFill="1" applyBorder="1"/>
    <xf numFmtId="0" fontId="0" fillId="5" borderId="7" xfId="0" applyFill="1" applyBorder="1"/>
    <xf numFmtId="0" fontId="0" fillId="5" borderId="8" xfId="0" applyFill="1" applyBorder="1"/>
    <xf numFmtId="0" fontId="0" fillId="5" borderId="3" xfId="0" applyFill="1" applyBorder="1"/>
    <xf numFmtId="0" fontId="0" fillId="5" borderId="4" xfId="0" applyFill="1" applyBorder="1"/>
    <xf numFmtId="0" fontId="0" fillId="5" borderId="2" xfId="0" applyFill="1" applyBorder="1"/>
    <xf numFmtId="0" fontId="0" fillId="5" borderId="17" xfId="0" applyFill="1" applyBorder="1"/>
    <xf numFmtId="0" fontId="0" fillId="5" borderId="9" xfId="0" applyFill="1" applyBorder="1"/>
    <xf numFmtId="0" fontId="9" fillId="0" borderId="0" xfId="0" applyFont="1" applyFill="1"/>
    <xf numFmtId="0" fontId="0" fillId="0" borderId="0" xfId="0" applyFill="1"/>
    <xf numFmtId="0" fontId="0" fillId="0" borderId="0" xfId="0" applyFill="1" applyAlignment="1">
      <alignment horizontal="right"/>
    </xf>
    <xf numFmtId="0" fontId="2" fillId="0" borderId="1" xfId="0" applyFont="1" applyFill="1" applyBorder="1"/>
    <xf numFmtId="0" fontId="0" fillId="0" borderId="10" xfId="0" applyFill="1" applyBorder="1"/>
    <xf numFmtId="0" fontId="0" fillId="0" borderId="11" xfId="0" applyFill="1" applyBorder="1" applyAlignment="1">
      <alignment horizontal="right"/>
    </xf>
    <xf numFmtId="164" fontId="0" fillId="0" borderId="11" xfId="18" applyNumberFormat="1" applyFont="1" applyFill="1" applyBorder="1" applyAlignment="1">
      <alignment horizontal="right"/>
    </xf>
    <xf numFmtId="164" fontId="0" fillId="0" borderId="12" xfId="18" applyNumberFormat="1" applyFont="1" applyFill="1" applyBorder="1" applyAlignment="1">
      <alignment horizontal="right"/>
    </xf>
    <xf numFmtId="0" fontId="0" fillId="0" borderId="0" xfId="0" applyFill="1" applyBorder="1" applyAlignment="1">
      <alignment horizontal="right"/>
    </xf>
    <xf numFmtId="164" fontId="0" fillId="0" borderId="0" xfId="18" applyNumberFormat="1" applyFont="1" applyFill="1" applyBorder="1" applyAlignment="1">
      <alignment horizontal="right"/>
    </xf>
    <xf numFmtId="164" fontId="0" fillId="0" borderId="2" xfId="18" applyNumberFormat="1" applyFont="1" applyFill="1" applyBorder="1" applyAlignment="1">
      <alignment horizontal="right"/>
    </xf>
    <xf numFmtId="0" fontId="6" fillId="0" borderId="3" xfId="0" applyFont="1" applyFill="1" applyBorder="1"/>
    <xf numFmtId="165" fontId="0" fillId="0" borderId="0" xfId="16" applyNumberFormat="1" applyFont="1" applyFill="1" applyBorder="1"/>
    <xf numFmtId="165" fontId="0" fillId="0" borderId="2" xfId="16" applyNumberFormat="1" applyFont="1" applyFill="1" applyBorder="1"/>
    <xf numFmtId="0" fontId="13" fillId="0" borderId="0" xfId="0" applyFont="1" applyFill="1" applyBorder="1"/>
    <xf numFmtId="0" fontId="0" fillId="0" borderId="3" xfId="0" applyFill="1" applyBorder="1" quotePrefix="1"/>
    <xf numFmtId="0" fontId="6" fillId="0" borderId="3" xfId="0" applyFont="1" applyFill="1" applyBorder="1" quotePrefix="1"/>
    <xf numFmtId="165" fontId="0" fillId="0" borderId="21" xfId="16" applyNumberFormat="1" applyFont="1" applyFill="1" applyBorder="1"/>
    <xf numFmtId="165" fontId="0" fillId="0" borderId="22" xfId="16" applyNumberFormat="1" applyFont="1" applyFill="1" applyBorder="1"/>
    <xf numFmtId="165" fontId="0" fillId="0" borderId="0" xfId="16" applyNumberFormat="1" applyFont="1" applyFill="1" applyBorder="1" quotePrefix="1"/>
    <xf numFmtId="165" fontId="0" fillId="0" borderId="2" xfId="16" applyNumberFormat="1" applyFont="1" applyFill="1" applyBorder="1" quotePrefix="1"/>
    <xf numFmtId="0" fontId="9" fillId="0" borderId="4" xfId="0" applyFont="1" applyFill="1" applyBorder="1"/>
    <xf numFmtId="0" fontId="9" fillId="0" borderId="9" xfId="0" applyFont="1" applyFill="1" applyBorder="1"/>
    <xf numFmtId="165" fontId="9" fillId="0" borderId="9" xfId="16" applyNumberFormat="1" applyFont="1" applyFill="1" applyBorder="1"/>
    <xf numFmtId="165" fontId="9" fillId="0" borderId="17" xfId="16" applyNumberFormat="1" applyFont="1" applyFill="1" applyBorder="1"/>
    <xf numFmtId="0" fontId="16" fillId="0" borderId="0" xfId="0" applyFont="1"/>
    <xf numFmtId="0" fontId="0" fillId="2" borderId="16" xfId="0" applyFill="1" applyBorder="1"/>
    <xf numFmtId="0" fontId="0" fillId="2" borderId="7" xfId="0" applyFill="1" applyBorder="1"/>
    <xf numFmtId="44" fontId="0" fillId="2" borderId="8" xfId="16" applyFont="1" applyFill="1" applyBorder="1"/>
    <xf numFmtId="44" fontId="0" fillId="2" borderId="2" xfId="16" applyFont="1" applyFill="1" applyBorder="1"/>
    <xf numFmtId="0" fontId="0" fillId="2" borderId="4" xfId="0" applyFill="1" applyBorder="1"/>
    <xf numFmtId="0" fontId="0" fillId="2" borderId="9" xfId="0" applyFill="1" applyBorder="1"/>
    <xf numFmtId="44" fontId="0" fillId="2" borderId="17" xfId="16" applyFont="1" applyFill="1" applyBorder="1"/>
    <xf numFmtId="0" fontId="15" fillId="3" borderId="23" xfId="0" applyFont="1" applyFill="1" applyBorder="1"/>
    <xf numFmtId="0" fontId="0" fillId="3" borderId="24" xfId="0" applyFill="1" applyBorder="1"/>
    <xf numFmtId="0" fontId="0" fillId="3" borderId="25" xfId="0" applyFill="1" applyBorder="1"/>
    <xf numFmtId="0" fontId="15" fillId="2" borderId="24" xfId="0" applyFont="1" applyFill="1" applyBorder="1"/>
    <xf numFmtId="0" fontId="17" fillId="0" borderId="0" xfId="0" applyFont="1" applyFill="1"/>
    <xf numFmtId="0" fontId="17" fillId="0" borderId="5" xfId="0" applyFont="1" applyFill="1" applyBorder="1"/>
    <xf numFmtId="0" fontId="17" fillId="0" borderId="5" xfId="0" applyFont="1" applyFill="1" applyBorder="1" applyAlignment="1">
      <alignment horizontal="right"/>
    </xf>
    <xf numFmtId="0" fontId="17" fillId="0" borderId="6" xfId="0" applyFont="1" applyFill="1" applyBorder="1" applyAlignment="1">
      <alignment horizontal="right"/>
    </xf>
    <xf numFmtId="0" fontId="14" fillId="0" borderId="0" xfId="0" applyFont="1" applyFill="1"/>
    <xf numFmtId="0" fontId="14" fillId="0" borderId="26" xfId="0" applyFont="1" applyFill="1" applyBorder="1"/>
    <xf numFmtId="0" fontId="14" fillId="0" borderId="27" xfId="0" applyFont="1" applyFill="1" applyBorder="1"/>
    <xf numFmtId="164" fontId="14" fillId="0" borderId="27" xfId="0" applyNumberFormat="1" applyFont="1" applyFill="1" applyBorder="1"/>
    <xf numFmtId="164" fontId="14" fillId="0" borderId="28" xfId="0" applyNumberFormat="1" applyFont="1" applyFill="1" applyBorder="1"/>
    <xf numFmtId="0" fontId="10" fillId="6" borderId="3" xfId="18" applyNumberFormat="1" applyFont="1" applyFill="1" applyBorder="1"/>
    <xf numFmtId="0" fontId="7" fillId="6" borderId="0" xfId="0" applyFont="1" applyFill="1" applyBorder="1"/>
    <xf numFmtId="0" fontId="7" fillId="6" borderId="0" xfId="0" applyFont="1" applyFill="1" applyBorder="1" applyAlignment="1">
      <alignment/>
    </xf>
    <xf numFmtId="0" fontId="7" fillId="6" borderId="0" xfId="0" applyFont="1" applyFill="1" applyBorder="1" applyAlignment="1">
      <alignment horizontal="right"/>
    </xf>
    <xf numFmtId="0" fontId="7" fillId="6" borderId="2" xfId="0" applyFont="1" applyFill="1" applyBorder="1" applyAlignment="1">
      <alignment horizontal="right"/>
    </xf>
    <xf numFmtId="0" fontId="7" fillId="6" borderId="3" xfId="18" applyNumberFormat="1" applyFont="1" applyFill="1" applyBorder="1"/>
    <xf numFmtId="0" fontId="11" fillId="6" borderId="3" xfId="0" applyFont="1" applyFill="1" applyBorder="1" applyAlignment="1">
      <alignment horizontal="right"/>
    </xf>
    <xf numFmtId="0" fontId="11" fillId="6" borderId="0" xfId="0" applyFont="1" applyFill="1" applyBorder="1"/>
    <xf numFmtId="0" fontId="11" fillId="6" borderId="0" xfId="0" applyFont="1" applyFill="1" applyBorder="1" applyAlignment="1">
      <alignment horizontal="right"/>
    </xf>
    <xf numFmtId="43" fontId="7" fillId="6" borderId="3" xfId="18" applyFont="1" applyFill="1" applyBorder="1"/>
    <xf numFmtId="43" fontId="12" fillId="6" borderId="4" xfId="18" applyFont="1" applyFill="1" applyBorder="1"/>
    <xf numFmtId="0" fontId="12" fillId="6" borderId="9" xfId="0" applyFont="1" applyFill="1" applyBorder="1"/>
    <xf numFmtId="0" fontId="7" fillId="6" borderId="9" xfId="0" applyFont="1" applyFill="1" applyBorder="1" applyAlignment="1">
      <alignment/>
    </xf>
    <xf numFmtId="0" fontId="7" fillId="6" borderId="9" xfId="0" applyFont="1" applyFill="1" applyBorder="1" applyAlignment="1">
      <alignment horizontal="right"/>
    </xf>
    <xf numFmtId="0" fontId="7" fillId="6" borderId="17" xfId="0" applyFont="1" applyFill="1" applyBorder="1" applyAlignment="1">
      <alignment horizontal="right"/>
    </xf>
    <xf numFmtId="0" fontId="9" fillId="7" borderId="0" xfId="0" applyFont="1" applyFill="1"/>
    <xf numFmtId="0" fontId="0" fillId="7" borderId="0" xfId="0" applyFill="1"/>
    <xf numFmtId="0" fontId="0" fillId="7" borderId="0" xfId="0" applyFill="1" applyAlignment="1">
      <alignment horizontal="right"/>
    </xf>
    <xf numFmtId="0" fontId="15" fillId="7" borderId="23" xfId="0" applyFont="1" applyFill="1" applyBorder="1"/>
    <xf numFmtId="0" fontId="15" fillId="7" borderId="24" xfId="0" applyFont="1" applyFill="1" applyBorder="1"/>
    <xf numFmtId="0" fontId="15" fillId="7" borderId="25" xfId="0" applyFont="1" applyFill="1" applyBorder="1"/>
    <xf numFmtId="0" fontId="0" fillId="7" borderId="24" xfId="0" applyFill="1" applyBorder="1"/>
    <xf numFmtId="0" fontId="0" fillId="7" borderId="25" xfId="0" applyFill="1" applyBorder="1"/>
    <xf numFmtId="0" fontId="17" fillId="7" borderId="0" xfId="0" applyFont="1" applyFill="1"/>
    <xf numFmtId="0" fontId="2" fillId="7" borderId="1" xfId="0" applyFont="1" applyFill="1" applyBorder="1"/>
    <xf numFmtId="0" fontId="17" fillId="7" borderId="5" xfId="0" applyFont="1" applyFill="1" applyBorder="1"/>
    <xf numFmtId="0" fontId="17" fillId="7" borderId="5" xfId="0" applyFont="1" applyFill="1" applyBorder="1" applyAlignment="1">
      <alignment horizontal="right"/>
    </xf>
    <xf numFmtId="0" fontId="17" fillId="7" borderId="6" xfId="0" applyFont="1" applyFill="1" applyBorder="1" applyAlignment="1">
      <alignment horizontal="right"/>
    </xf>
    <xf numFmtId="0" fontId="0" fillId="7" borderId="10" xfId="0" applyFill="1" applyBorder="1"/>
    <xf numFmtId="0" fontId="0" fillId="7" borderId="11" xfId="0" applyFill="1" applyBorder="1" applyAlignment="1">
      <alignment horizontal="right"/>
    </xf>
    <xf numFmtId="164" fontId="0" fillId="7" borderId="11" xfId="18" applyNumberFormat="1" applyFont="1" applyFill="1" applyBorder="1" applyAlignment="1">
      <alignment horizontal="right"/>
    </xf>
    <xf numFmtId="164" fontId="0" fillId="7" borderId="12" xfId="18" applyNumberFormat="1" applyFont="1" applyFill="1" applyBorder="1" applyAlignment="1">
      <alignment horizontal="right"/>
    </xf>
    <xf numFmtId="0" fontId="0" fillId="7" borderId="3" xfId="0" applyFill="1" applyBorder="1"/>
    <xf numFmtId="0" fontId="0" fillId="7" borderId="0" xfId="0" applyFill="1" applyBorder="1" applyAlignment="1">
      <alignment horizontal="right"/>
    </xf>
    <xf numFmtId="164" fontId="0" fillId="7" borderId="0" xfId="18" applyNumberFormat="1" applyFont="1" applyFill="1" applyBorder="1" applyAlignment="1">
      <alignment horizontal="right"/>
    </xf>
    <xf numFmtId="164" fontId="0" fillId="7" borderId="2" xfId="18" applyNumberFormat="1" applyFont="1" applyFill="1" applyBorder="1" applyAlignment="1">
      <alignment horizontal="right"/>
    </xf>
    <xf numFmtId="0" fontId="14" fillId="7" borderId="0" xfId="0" applyFont="1" applyFill="1"/>
    <xf numFmtId="0" fontId="14" fillId="7" borderId="26" xfId="0" applyFont="1" applyFill="1" applyBorder="1"/>
    <xf numFmtId="0" fontId="14" fillId="7" borderId="27" xfId="0" applyFont="1" applyFill="1" applyBorder="1"/>
    <xf numFmtId="164" fontId="14" fillId="7" borderId="27" xfId="0" applyNumberFormat="1" applyFont="1" applyFill="1" applyBorder="1"/>
    <xf numFmtId="164" fontId="14" fillId="7" borderId="28" xfId="0" applyNumberFormat="1" applyFont="1" applyFill="1" applyBorder="1"/>
    <xf numFmtId="0" fontId="0" fillId="7" borderId="0" xfId="0" applyFill="1" applyBorder="1"/>
    <xf numFmtId="0" fontId="0" fillId="7" borderId="2" xfId="0" applyFill="1" applyBorder="1"/>
    <xf numFmtId="0" fontId="6" fillId="7" borderId="3" xfId="0" applyFont="1" applyFill="1" applyBorder="1"/>
    <xf numFmtId="165" fontId="0" fillId="7" borderId="0" xfId="16" applyNumberFormat="1" applyFont="1" applyFill="1" applyBorder="1"/>
    <xf numFmtId="165" fontId="0" fillId="7" borderId="2" xfId="16" applyNumberFormat="1" applyFont="1" applyFill="1" applyBorder="1"/>
    <xf numFmtId="0" fontId="13" fillId="7" borderId="0" xfId="0" applyFont="1" applyFill="1" applyBorder="1"/>
    <xf numFmtId="0" fontId="0" fillId="7" borderId="3" xfId="0" applyFill="1" applyBorder="1" quotePrefix="1"/>
    <xf numFmtId="0" fontId="6" fillId="7" borderId="3" xfId="0" applyFont="1" applyFill="1" applyBorder="1" quotePrefix="1"/>
    <xf numFmtId="165" fontId="0" fillId="7" borderId="21" xfId="16" applyNumberFormat="1" applyFont="1" applyFill="1" applyBorder="1"/>
    <xf numFmtId="165" fontId="0" fillId="7" borderId="22" xfId="16" applyNumberFormat="1" applyFont="1" applyFill="1" applyBorder="1"/>
    <xf numFmtId="165" fontId="0" fillId="7" borderId="0" xfId="16" applyNumberFormat="1" applyFont="1" applyFill="1" applyBorder="1" quotePrefix="1"/>
    <xf numFmtId="165" fontId="0" fillId="7" borderId="2" xfId="16" applyNumberFormat="1" applyFont="1" applyFill="1" applyBorder="1" quotePrefix="1"/>
    <xf numFmtId="0" fontId="9" fillId="7" borderId="4" xfId="0" applyFont="1" applyFill="1" applyBorder="1"/>
    <xf numFmtId="0" fontId="9" fillId="7" borderId="9" xfId="0" applyFont="1" applyFill="1" applyBorder="1"/>
    <xf numFmtId="165" fontId="9" fillId="7" borderId="9" xfId="16" applyNumberFormat="1" applyFont="1" applyFill="1" applyBorder="1"/>
    <xf numFmtId="165" fontId="9" fillId="7" borderId="17" xfId="16" applyNumberFormat="1" applyFont="1" applyFill="1" applyBorder="1"/>
    <xf numFmtId="165" fontId="0" fillId="7" borderId="0" xfId="16" applyNumberFormat="1" applyFont="1" applyFill="1"/>
    <xf numFmtId="0" fontId="0" fillId="7" borderId="16" xfId="0" applyFill="1" applyBorder="1"/>
    <xf numFmtId="0" fontId="0" fillId="7" borderId="7" xfId="0" applyFill="1" applyBorder="1"/>
    <xf numFmtId="44" fontId="0" fillId="7" borderId="8" xfId="16" applyFont="1" applyFill="1" applyBorder="1"/>
    <xf numFmtId="44" fontId="0" fillId="7" borderId="2" xfId="16" applyFont="1" applyFill="1" applyBorder="1"/>
    <xf numFmtId="0" fontId="0" fillId="7" borderId="4" xfId="0" applyFill="1" applyBorder="1"/>
    <xf numFmtId="0" fontId="0" fillId="7" borderId="9" xfId="0" applyFill="1" applyBorder="1"/>
    <xf numFmtId="44" fontId="0" fillId="7" borderId="17" xfId="16" applyFont="1" applyFill="1" applyBorder="1"/>
    <xf numFmtId="0" fontId="0" fillId="5" borderId="0" xfId="0" applyFill="1"/>
    <xf numFmtId="0" fontId="18" fillId="0" borderId="0" xfId="0" applyFont="1"/>
    <xf numFmtId="0" fontId="0" fillId="0" borderId="16" xfId="0" applyBorder="1"/>
    <xf numFmtId="0" fontId="0" fillId="0" borderId="8" xfId="0" applyBorder="1"/>
    <xf numFmtId="164" fontId="0" fillId="0" borderId="9" xfId="18" applyNumberFormat="1" applyFont="1" applyFill="1" applyBorder="1" applyAlignment="1">
      <alignment horizontal="right"/>
    </xf>
    <xf numFmtId="164" fontId="0" fillId="0" borderId="17" xfId="18" applyNumberFormat="1" applyFont="1" applyFill="1" applyBorder="1" applyAlignment="1">
      <alignment horizontal="right"/>
    </xf>
    <xf numFmtId="0" fontId="19" fillId="3" borderId="1" xfId="0" applyFont="1" applyFill="1" applyBorder="1"/>
    <xf numFmtId="0" fontId="7" fillId="3" borderId="7" xfId="0" applyFont="1" applyFill="1" applyBorder="1"/>
    <xf numFmtId="0" fontId="7" fillId="3" borderId="7" xfId="0" applyFont="1" applyFill="1" applyBorder="1" applyAlignment="1">
      <alignment horizontal="center"/>
    </xf>
    <xf numFmtId="0" fontId="7" fillId="3" borderId="7" xfId="0" applyFont="1" applyFill="1" applyBorder="1" applyAlignment="1">
      <alignment horizontal="right"/>
    </xf>
    <xf numFmtId="0" fontId="7" fillId="3" borderId="8" xfId="0" applyFont="1" applyFill="1" applyBorder="1" applyAlignment="1">
      <alignment horizontal="right"/>
    </xf>
    <xf numFmtId="0" fontId="7" fillId="3" borderId="3" xfId="0" applyFont="1" applyFill="1" applyBorder="1"/>
    <xf numFmtId="0" fontId="7" fillId="3" borderId="0" xfId="0" applyFont="1" applyFill="1" applyBorder="1"/>
    <xf numFmtId="0" fontId="7" fillId="3" borderId="0" xfId="0" applyFont="1" applyFill="1" applyBorder="1" applyAlignment="1">
      <alignment horizontal="right"/>
    </xf>
    <xf numFmtId="0" fontId="7" fillId="3" borderId="2" xfId="0" applyFont="1" applyFill="1" applyBorder="1" applyAlignment="1">
      <alignment horizontal="right"/>
    </xf>
    <xf numFmtId="0" fontId="11" fillId="3" borderId="3" xfId="0" applyFont="1" applyFill="1" applyBorder="1" applyAlignment="1">
      <alignment horizontal="right"/>
    </xf>
    <xf numFmtId="0" fontId="11" fillId="3" borderId="0" xfId="0" applyFont="1" applyFill="1" applyBorder="1"/>
    <xf numFmtId="0" fontId="11" fillId="3" borderId="0" xfId="0" applyFont="1" applyFill="1" applyBorder="1" applyAlignment="1">
      <alignment horizontal="right"/>
    </xf>
    <xf numFmtId="43" fontId="7" fillId="3" borderId="3" xfId="18" applyFont="1" applyFill="1" applyBorder="1"/>
    <xf numFmtId="0" fontId="7" fillId="3" borderId="0" xfId="0" applyFont="1" applyFill="1" applyBorder="1" applyAlignment="1">
      <alignment/>
    </xf>
    <xf numFmtId="43" fontId="12" fillId="3" borderId="4" xfId="18" applyFont="1" applyFill="1" applyBorder="1"/>
    <xf numFmtId="0" fontId="12" fillId="3" borderId="9" xfId="0" applyFont="1" applyFill="1" applyBorder="1"/>
    <xf numFmtId="0" fontId="7" fillId="3" borderId="9" xfId="0" applyFont="1" applyFill="1" applyBorder="1" applyAlignment="1">
      <alignment/>
    </xf>
    <xf numFmtId="0" fontId="7" fillId="3" borderId="9" xfId="0" applyFont="1" applyFill="1" applyBorder="1" applyAlignment="1">
      <alignment horizontal="right"/>
    </xf>
    <xf numFmtId="0" fontId="7" fillId="3" borderId="17" xfId="0" applyFont="1" applyFill="1" applyBorder="1" applyAlignment="1">
      <alignment/>
    </xf>
    <xf numFmtId="0" fontId="9" fillId="0" borderId="0" xfId="0" applyFont="1" applyFill="1" applyBorder="1"/>
    <xf numFmtId="165" fontId="9" fillId="0" borderId="0" xfId="16" applyNumberFormat="1" applyFont="1" applyFill="1" applyBorder="1"/>
    <xf numFmtId="0" fontId="5" fillId="0" borderId="0" xfId="0" applyFont="1" applyFill="1"/>
    <xf numFmtId="0" fontId="4" fillId="0" borderId="0" xfId="0" applyFont="1" applyFill="1" applyBorder="1"/>
    <xf numFmtId="0" fontId="4" fillId="0" borderId="0" xfId="0" applyFont="1" applyFill="1"/>
    <xf numFmtId="0" fontId="9" fillId="0" borderId="16" xfId="0" applyFont="1" applyFill="1" applyBorder="1"/>
    <xf numFmtId="0" fontId="9" fillId="0" borderId="7" xfId="0" applyFont="1" applyFill="1" applyBorder="1"/>
    <xf numFmtId="165" fontId="9" fillId="0" borderId="7" xfId="16" applyNumberFormat="1" applyFont="1" applyFill="1" applyBorder="1"/>
    <xf numFmtId="165" fontId="9" fillId="0" borderId="8" xfId="16" applyNumberFormat="1" applyFont="1" applyFill="1" applyBorder="1"/>
    <xf numFmtId="0" fontId="4" fillId="0" borderId="3" xfId="0" applyFont="1" applyFill="1" applyBorder="1"/>
    <xf numFmtId="165" fontId="4" fillId="0" borderId="0" xfId="0" applyNumberFormat="1" applyFont="1" applyFill="1" applyBorder="1"/>
    <xf numFmtId="165" fontId="4" fillId="0" borderId="2" xfId="0" applyNumberFormat="1" applyFont="1" applyFill="1" applyBorder="1"/>
    <xf numFmtId="165" fontId="9" fillId="0" borderId="9" xfId="0" applyNumberFormat="1" applyFont="1" applyFill="1" applyBorder="1"/>
    <xf numFmtId="0" fontId="9" fillId="0" borderId="23" xfId="0" applyFont="1" applyFill="1" applyBorder="1"/>
    <xf numFmtId="0" fontId="9" fillId="0" borderId="24" xfId="0" applyFont="1" applyFill="1" applyBorder="1"/>
    <xf numFmtId="165" fontId="9" fillId="0" borderId="24" xfId="0" applyNumberFormat="1" applyFont="1" applyFill="1" applyBorder="1"/>
    <xf numFmtId="165" fontId="9" fillId="0" borderId="25" xfId="0" applyNumberFormat="1" applyFont="1" applyFill="1" applyBorder="1"/>
    <xf numFmtId="0" fontId="0" fillId="0" borderId="0" xfId="0" applyAlignment="1">
      <alignment horizontal="right"/>
    </xf>
    <xf numFmtId="0" fontId="8" fillId="0" borderId="0" xfId="0" applyFont="1"/>
    <xf numFmtId="0" fontId="20" fillId="0" borderId="0" xfId="0" applyFont="1"/>
    <xf numFmtId="0" fontId="0" fillId="0" borderId="0" xfId="0" applyAlignment="1">
      <alignment horizontal="left"/>
    </xf>
    <xf numFmtId="0" fontId="0" fillId="0" borderId="29" xfId="0" applyBorder="1"/>
    <xf numFmtId="0" fontId="20" fillId="0" borderId="29" xfId="0" applyFont="1" applyFill="1" applyBorder="1" applyAlignment="1">
      <alignment horizontal="right"/>
    </xf>
    <xf numFmtId="0" fontId="20" fillId="0" borderId="29" xfId="0" applyFont="1" applyFill="1" applyBorder="1" applyAlignment="1">
      <alignment horizontal="right" wrapText="1"/>
    </xf>
    <xf numFmtId="164" fontId="0" fillId="0" borderId="0" xfId="18" applyNumberFormat="1" applyFont="1" applyAlignment="1">
      <alignment horizontal="right"/>
    </xf>
    <xf numFmtId="9" fontId="20" fillId="0" borderId="0" xfId="15" applyFont="1"/>
    <xf numFmtId="0" fontId="0" fillId="8" borderId="0" xfId="0" applyFill="1"/>
    <xf numFmtId="0" fontId="9" fillId="0" borderId="23" xfId="0" applyFont="1" applyBorder="1"/>
    <xf numFmtId="0" fontId="9" fillId="0" borderId="24" xfId="0" applyFont="1" applyBorder="1"/>
    <xf numFmtId="164" fontId="9" fillId="0" borderId="24" xfId="0" applyNumberFormat="1" applyFont="1" applyBorder="1" applyAlignment="1">
      <alignment horizontal="right"/>
    </xf>
    <xf numFmtId="164" fontId="9" fillId="0" borderId="25" xfId="0" applyNumberFormat="1" applyFont="1" applyBorder="1" applyAlignment="1">
      <alignment horizontal="right"/>
    </xf>
    <xf numFmtId="0" fontId="0" fillId="0" borderId="5" xfId="0" applyFont="1" applyFill="1" applyBorder="1" applyAlignment="1">
      <alignment horizontal="right"/>
    </xf>
    <xf numFmtId="165" fontId="0" fillId="0" borderId="0" xfId="16" applyNumberFormat="1" applyFont="1" applyFill="1" applyBorder="1" applyAlignment="1">
      <alignment horizontal="center"/>
    </xf>
    <xf numFmtId="0" fontId="15" fillId="0" borderId="16" xfId="0" applyFont="1" applyFill="1" applyBorder="1"/>
    <xf numFmtId="0" fontId="15" fillId="0" borderId="7" xfId="0" applyFont="1" applyFill="1" applyBorder="1"/>
    <xf numFmtId="165" fontId="9" fillId="0" borderId="24" xfId="16" applyNumberFormat="1" applyFont="1" applyFill="1" applyBorder="1"/>
    <xf numFmtId="0" fontId="23" fillId="2" borderId="23" xfId="0" applyFont="1" applyFill="1" applyBorder="1"/>
    <xf numFmtId="0" fontId="18" fillId="0" borderId="0" xfId="0" applyFont="1" applyFill="1" applyBorder="1"/>
    <xf numFmtId="0" fontId="0" fillId="0" borderId="14" xfId="0" applyFill="1" applyBorder="1"/>
    <xf numFmtId="165" fontId="0" fillId="0" borderId="14" xfId="0" applyNumberFormat="1" applyFill="1" applyBorder="1"/>
    <xf numFmtId="0" fontId="5" fillId="0" borderId="0" xfId="0" applyFont="1" applyFill="1" applyBorder="1"/>
    <xf numFmtId="9" fontId="5" fillId="0" borderId="0" xfId="15" applyFont="1" applyFill="1" applyBorder="1"/>
    <xf numFmtId="165" fontId="0" fillId="0" borderId="0" xfId="0" applyNumberFormat="1" applyFill="1" applyBorder="1"/>
    <xf numFmtId="9" fontId="5" fillId="0" borderId="0" xfId="0" applyNumberFormat="1" applyFont="1" applyFill="1" applyBorder="1"/>
    <xf numFmtId="0" fontId="24" fillId="0" borderId="16" xfId="0" applyFont="1" applyFill="1" applyBorder="1"/>
    <xf numFmtId="0" fontId="0" fillId="0" borderId="7" xfId="0" applyFill="1" applyBorder="1"/>
    <xf numFmtId="0" fontId="0" fillId="0" borderId="8" xfId="0" applyFill="1" applyBorder="1"/>
    <xf numFmtId="0" fontId="5" fillId="0" borderId="3" xfId="0" applyFont="1" applyFill="1" applyBorder="1"/>
    <xf numFmtId="9" fontId="5" fillId="0" borderId="2" xfId="15" applyFont="1" applyFill="1" applyBorder="1"/>
    <xf numFmtId="0" fontId="0" fillId="0" borderId="13" xfId="0" applyFill="1" applyBorder="1"/>
    <xf numFmtId="165" fontId="0" fillId="0" borderId="15" xfId="0" applyNumberFormat="1" applyFill="1" applyBorder="1"/>
    <xf numFmtId="9" fontId="5" fillId="0" borderId="2" xfId="0" applyNumberFormat="1" applyFont="1" applyFill="1" applyBorder="1"/>
    <xf numFmtId="0" fontId="0" fillId="0" borderId="4" xfId="0" applyFill="1" applyBorder="1"/>
    <xf numFmtId="0" fontId="0" fillId="0" borderId="9" xfId="0" applyFill="1" applyBorder="1"/>
    <xf numFmtId="0" fontId="0" fillId="0" borderId="17" xfId="0" applyFill="1" applyBorder="1"/>
    <xf numFmtId="0" fontId="14" fillId="0" borderId="0" xfId="0" applyFont="1"/>
    <xf numFmtId="0" fontId="25" fillId="0" borderId="1" xfId="0" applyFont="1" applyFill="1" applyBorder="1"/>
    <xf numFmtId="0" fontId="4" fillId="0" borderId="5" xfId="0" applyFont="1" applyFill="1" applyBorder="1"/>
    <xf numFmtId="0" fontId="4" fillId="0" borderId="10" xfId="0" applyFont="1" applyFill="1" applyBorder="1"/>
    <xf numFmtId="0" fontId="4" fillId="0" borderId="11" xfId="0" applyFont="1" applyFill="1" applyBorder="1" applyAlignment="1">
      <alignment horizontal="right"/>
    </xf>
    <xf numFmtId="164" fontId="4" fillId="0" borderId="11" xfId="18" applyNumberFormat="1" applyFont="1" applyFill="1" applyBorder="1" applyAlignment="1">
      <alignment horizontal="right"/>
    </xf>
    <xf numFmtId="164" fontId="4" fillId="0" borderId="0" xfId="18" applyNumberFormat="1" applyFont="1" applyFill="1" applyBorder="1" applyAlignment="1">
      <alignment horizontal="right"/>
    </xf>
    <xf numFmtId="0" fontId="4" fillId="0" borderId="0" xfId="0" applyFont="1" applyFill="1" applyBorder="1" applyAlignment="1">
      <alignment horizontal="right"/>
    </xf>
    <xf numFmtId="0" fontId="9" fillId="0" borderId="26" xfId="0" applyFont="1" applyFill="1" applyBorder="1"/>
    <xf numFmtId="0" fontId="9" fillId="0" borderId="27" xfId="0" applyFont="1" applyFill="1" applyBorder="1"/>
    <xf numFmtId="164" fontId="9" fillId="0" borderId="27" xfId="0" applyNumberFormat="1" applyFont="1" applyFill="1" applyBorder="1"/>
    <xf numFmtId="0" fontId="26" fillId="0" borderId="3" xfId="0" applyFont="1" applyFill="1" applyBorder="1"/>
    <xf numFmtId="165" fontId="4" fillId="0" borderId="0" xfId="16" applyNumberFormat="1" applyFont="1" applyFill="1" applyBorder="1"/>
    <xf numFmtId="165" fontId="4" fillId="0" borderId="0" xfId="16" applyNumberFormat="1" applyFont="1" applyFill="1" applyBorder="1" applyAlignment="1">
      <alignment horizontal="center"/>
    </xf>
    <xf numFmtId="0" fontId="4" fillId="0" borderId="3" xfId="0" applyFont="1" applyFill="1" applyBorder="1" quotePrefix="1"/>
    <xf numFmtId="0" fontId="26" fillId="0" borderId="3" xfId="0" applyFont="1" applyFill="1" applyBorder="1" quotePrefix="1"/>
    <xf numFmtId="165" fontId="4" fillId="0" borderId="0" xfId="16" applyNumberFormat="1" applyFont="1" applyFill="1" applyBorder="1" quotePrefix="1"/>
    <xf numFmtId="0" fontId="27" fillId="0" borderId="16" xfId="0" applyFont="1" applyFill="1" applyBorder="1"/>
    <xf numFmtId="0" fontId="4" fillId="0" borderId="7" xfId="0" applyFont="1" applyFill="1" applyBorder="1"/>
    <xf numFmtId="0" fontId="4" fillId="0" borderId="8" xfId="0" applyFont="1" applyFill="1" applyBorder="1"/>
    <xf numFmtId="0" fontId="4" fillId="0" borderId="2" xfId="0" applyFont="1" applyFill="1" applyBorder="1"/>
    <xf numFmtId="0" fontId="9" fillId="0" borderId="3" xfId="0" applyFont="1" applyFill="1" applyBorder="1"/>
    <xf numFmtId="9" fontId="9" fillId="0" borderId="0" xfId="15" applyFont="1" applyFill="1" applyBorder="1"/>
    <xf numFmtId="9" fontId="9" fillId="0" borderId="2" xfId="15" applyFont="1" applyFill="1" applyBorder="1"/>
    <xf numFmtId="0" fontId="4" fillId="0" borderId="13" xfId="0" applyFont="1" applyFill="1" applyBorder="1"/>
    <xf numFmtId="0" fontId="4" fillId="0" borderId="14" xfId="0" applyFont="1" applyFill="1" applyBorder="1"/>
    <xf numFmtId="165" fontId="4" fillId="0" borderId="14" xfId="0" applyNumberFormat="1" applyFont="1" applyFill="1" applyBorder="1"/>
    <xf numFmtId="165" fontId="4" fillId="0" borderId="15" xfId="0" applyNumberFormat="1" applyFont="1" applyFill="1" applyBorder="1"/>
    <xf numFmtId="165" fontId="4" fillId="0" borderId="2" xfId="16" applyNumberFormat="1" applyFont="1" applyFill="1" applyBorder="1"/>
    <xf numFmtId="9" fontId="9" fillId="0" borderId="0" xfId="0" applyNumberFormat="1" applyFont="1" applyFill="1" applyBorder="1"/>
    <xf numFmtId="9" fontId="9" fillId="0" borderId="2" xfId="0" applyNumberFormat="1" applyFont="1" applyFill="1" applyBorder="1"/>
    <xf numFmtId="0" fontId="0" fillId="0" borderId="0" xfId="0" applyFont="1" applyFill="1"/>
    <xf numFmtId="0" fontId="9" fillId="0" borderId="5" xfId="0" applyFont="1" applyFill="1" applyBorder="1" applyAlignment="1">
      <alignment horizontal="right"/>
    </xf>
    <xf numFmtId="0" fontId="28" fillId="0" borderId="0" xfId="0" applyFont="1" applyFill="1" applyBorder="1"/>
    <xf numFmtId="0" fontId="0" fillId="0" borderId="0" xfId="0" applyFill="1" applyAlignment="1">
      <alignment wrapText="1"/>
    </xf>
    <xf numFmtId="165" fontId="0" fillId="0" borderId="0" xfId="16" applyNumberFormat="1" applyFont="1" applyFill="1"/>
    <xf numFmtId="165" fontId="0" fillId="0" borderId="14" xfId="16" applyNumberFormat="1" applyFont="1" applyFill="1" applyBorder="1"/>
    <xf numFmtId="0" fontId="5" fillId="0" borderId="21" xfId="0" applyFont="1" applyBorder="1" applyAlignment="1">
      <alignment horizontal="center" wrapText="1"/>
    </xf>
    <xf numFmtId="165" fontId="0" fillId="9" borderId="0" xfId="16" applyNumberFormat="1" applyFont="1" applyFill="1"/>
    <xf numFmtId="165" fontId="0" fillId="9" borderId="14" xfId="16" applyNumberFormat="1" applyFont="1" applyFill="1" applyBorder="1"/>
    <xf numFmtId="165" fontId="5" fillId="0" borderId="0" xfId="0" applyNumberFormat="1" applyFont="1" applyFill="1"/>
    <xf numFmtId="0" fontId="9" fillId="0" borderId="30" xfId="0" applyFont="1" applyFill="1" applyBorder="1"/>
    <xf numFmtId="0" fontId="5" fillId="0" borderId="27" xfId="0" applyFont="1" applyFill="1" applyBorder="1"/>
    <xf numFmtId="165" fontId="5" fillId="0" borderId="27" xfId="0" applyNumberFormat="1" applyFont="1" applyFill="1" applyBorder="1"/>
    <xf numFmtId="165" fontId="5" fillId="0" borderId="31" xfId="0" applyNumberFormat="1" applyFont="1" applyFill="1" applyBorder="1"/>
    <xf numFmtId="0" fontId="5" fillId="0" borderId="21" xfId="0" applyFont="1" applyFill="1" applyBorder="1" applyAlignment="1">
      <alignment horizontal="left" wrapText="1"/>
    </xf>
    <xf numFmtId="0" fontId="29" fillId="0" borderId="0" xfId="0" applyFont="1" applyAlignment="1">
      <alignment horizontal="center" wrapText="1"/>
    </xf>
    <xf numFmtId="0" fontId="4" fillId="0" borderId="0" xfId="0" applyFont="1" applyAlignment="1">
      <alignment horizontal="center" wrapText="1"/>
    </xf>
    <xf numFmtId="165" fontId="4" fillId="0" borderId="0" xfId="16" applyNumberFormat="1" applyFont="1" applyAlignment="1">
      <alignment horizontal="center" wrapText="1"/>
    </xf>
    <xf numFmtId="0" fontId="9" fillId="0" borderId="0" xfId="0" applyFont="1" applyAlignment="1">
      <alignment horizontal="center" wrapText="1"/>
    </xf>
    <xf numFmtId="0" fontId="9" fillId="0" borderId="0" xfId="0" applyFont="1" applyAlignment="1">
      <alignment horizontal="left" wrapText="1"/>
    </xf>
    <xf numFmtId="0" fontId="4" fillId="0" borderId="0" xfId="0" applyFont="1" applyAlignment="1">
      <alignment horizontal="left" wrapText="1"/>
    </xf>
    <xf numFmtId="0" fontId="4" fillId="0" borderId="14" xfId="0" applyFont="1" applyBorder="1" applyAlignment="1">
      <alignment horizontal="left" wrapText="1"/>
    </xf>
    <xf numFmtId="165" fontId="4" fillId="0" borderId="14" xfId="16" applyNumberFormat="1" applyFont="1" applyBorder="1" applyAlignment="1">
      <alignment horizontal="center" wrapText="1"/>
    </xf>
    <xf numFmtId="165" fontId="0" fillId="0" borderId="0" xfId="16" applyNumberFormat="1" applyFont="1"/>
    <xf numFmtId="0" fontId="0" fillId="0" borderId="14" xfId="0" applyBorder="1"/>
    <xf numFmtId="166" fontId="0" fillId="0" borderId="0" xfId="0" applyNumberFormat="1"/>
    <xf numFmtId="166" fontId="5" fillId="0" borderId="0" xfId="16" applyNumberFormat="1" applyFont="1"/>
    <xf numFmtId="0" fontId="31" fillId="0" borderId="0" xfId="0" applyFont="1" applyAlignment="1">
      <alignment horizontal="centerContinuous"/>
    </xf>
    <xf numFmtId="0" fontId="32" fillId="0" borderId="0" xfId="0" applyFont="1" applyAlignment="1">
      <alignment horizontal="centerContinuous"/>
    </xf>
    <xf numFmtId="0" fontId="33" fillId="0" borderId="0" xfId="0" applyFont="1" applyAlignment="1">
      <alignment horizontal="centerContinuous"/>
    </xf>
    <xf numFmtId="0" fontId="0" fillId="0" borderId="0" xfId="0" applyAlignment="1">
      <alignment/>
    </xf>
    <xf numFmtId="0" fontId="34" fillId="0" borderId="0" xfId="0" applyFont="1" applyAlignment="1">
      <alignment horizontal="left"/>
    </xf>
    <xf numFmtId="0" fontId="0" fillId="0" borderId="0" xfId="0" applyAlignment="1">
      <alignment horizontal="centerContinuous"/>
    </xf>
    <xf numFmtId="0" fontId="33" fillId="0" borderId="32" xfId="0" applyFont="1" applyBorder="1" applyAlignment="1">
      <alignment horizontal="left"/>
    </xf>
    <xf numFmtId="0" fontId="32" fillId="0" borderId="33" xfId="0" applyFont="1" applyBorder="1" applyAlignment="1">
      <alignment horizontal="left"/>
    </xf>
    <xf numFmtId="0" fontId="32" fillId="0" borderId="33" xfId="0" applyFont="1" applyBorder="1" applyAlignment="1">
      <alignment horizontal="centerContinuous"/>
    </xf>
    <xf numFmtId="0" fontId="32" fillId="0" borderId="34" xfId="0" applyFont="1" applyBorder="1" applyAlignment="1">
      <alignment horizontal="centerContinuous"/>
    </xf>
    <xf numFmtId="0" fontId="33" fillId="0" borderId="35" xfId="0" applyFont="1" applyBorder="1" applyAlignment="1">
      <alignment horizontal="left"/>
    </xf>
    <xf numFmtId="0" fontId="32" fillId="0" borderId="0" xfId="0" applyFont="1" applyBorder="1" applyAlignment="1">
      <alignment horizontal="left"/>
    </xf>
    <xf numFmtId="0" fontId="32" fillId="0" borderId="0" xfId="0" applyFont="1" applyBorder="1" applyAlignment="1">
      <alignment horizontal="centerContinuous"/>
    </xf>
    <xf numFmtId="0" fontId="32" fillId="0" borderId="36" xfId="0" applyFont="1" applyBorder="1" applyAlignment="1">
      <alignment horizontal="centerContinuous"/>
    </xf>
    <xf numFmtId="0" fontId="33" fillId="0" borderId="35" xfId="0" applyFont="1" applyBorder="1"/>
    <xf numFmtId="0" fontId="33" fillId="0" borderId="0" xfId="0" applyFont="1" applyBorder="1"/>
    <xf numFmtId="0" fontId="32" fillId="0" borderId="0" xfId="0" applyFont="1" applyBorder="1"/>
    <xf numFmtId="0" fontId="32" fillId="0" borderId="36" xfId="0" applyFont="1" applyBorder="1"/>
    <xf numFmtId="0" fontId="32" fillId="0" borderId="0" xfId="0" applyFont="1" applyFill="1" applyBorder="1"/>
    <xf numFmtId="0" fontId="33" fillId="0" borderId="37" xfId="0" applyFont="1" applyBorder="1"/>
    <xf numFmtId="14" fontId="32" fillId="0" borderId="38" xfId="0" applyNumberFormat="1" applyFont="1" applyBorder="1"/>
    <xf numFmtId="0" fontId="32" fillId="0" borderId="38" xfId="0" applyFont="1" applyBorder="1"/>
    <xf numFmtId="0" fontId="32" fillId="0" borderId="39" xfId="0" applyFont="1" applyBorder="1"/>
    <xf numFmtId="0" fontId="32" fillId="0" borderId="0" xfId="0" applyFont="1"/>
    <xf numFmtId="0" fontId="35" fillId="0" borderId="0" xfId="0" applyFont="1" applyBorder="1"/>
    <xf numFmtId="0" fontId="32" fillId="8" borderId="0" xfId="0" applyFont="1" applyFill="1" applyBorder="1" applyAlignment="1">
      <alignment horizontal="left" wrapText="1"/>
    </xf>
    <xf numFmtId="0" fontId="35" fillId="0" borderId="0" xfId="0" applyFont="1"/>
    <xf numFmtId="0" fontId="33" fillId="0" borderId="1" xfId="0" applyFont="1" applyBorder="1"/>
    <xf numFmtId="0" fontId="32" fillId="0" borderId="5" xfId="0" applyFont="1" applyBorder="1"/>
    <xf numFmtId="0" fontId="33" fillId="0" borderId="40" xfId="0" applyFont="1" applyBorder="1" applyAlignment="1">
      <alignment horizontal="center" wrapText="1"/>
    </xf>
    <xf numFmtId="0" fontId="33" fillId="0" borderId="41" xfId="0" applyFont="1" applyBorder="1" applyAlignment="1">
      <alignment horizontal="center" wrapText="1"/>
    </xf>
    <xf numFmtId="0" fontId="33" fillId="8" borderId="42" xfId="0" applyFont="1" applyFill="1" applyBorder="1" applyAlignment="1">
      <alignment horizontal="center" wrapText="1"/>
    </xf>
    <xf numFmtId="0" fontId="32" fillId="0" borderId="26" xfId="0" applyFont="1" applyBorder="1"/>
    <xf numFmtId="0" fontId="32" fillId="0" borderId="27" xfId="0" applyFont="1" applyBorder="1"/>
    <xf numFmtId="0" fontId="32" fillId="0" borderId="21" xfId="0" applyFont="1" applyBorder="1" applyAlignment="1" quotePrefix="1">
      <alignment horizontal="center" wrapText="1"/>
    </xf>
    <xf numFmtId="0" fontId="32" fillId="0" borderId="21" xfId="0" applyFont="1" applyBorder="1" applyAlignment="1">
      <alignment horizontal="center" wrapText="1"/>
    </xf>
    <xf numFmtId="167" fontId="32" fillId="0" borderId="21" xfId="0" applyNumberFormat="1" applyFont="1" applyBorder="1" applyAlignment="1">
      <alignment horizontal="center" wrapText="1"/>
    </xf>
    <xf numFmtId="0" fontId="32" fillId="0" borderId="43" xfId="0" applyFont="1" applyBorder="1"/>
    <xf numFmtId="0" fontId="33" fillId="0" borderId="44" xfId="0" applyFont="1" applyBorder="1"/>
    <xf numFmtId="0" fontId="32" fillId="0" borderId="45" xfId="0" applyFont="1" applyBorder="1" applyAlignment="1">
      <alignment horizontal="center" wrapText="1"/>
    </xf>
    <xf numFmtId="0" fontId="32" fillId="0" borderId="0" xfId="0" applyFont="1" applyAlignment="1">
      <alignment horizontal="center"/>
    </xf>
    <xf numFmtId="3" fontId="32" fillId="0" borderId="0" xfId="0" applyNumberFormat="1" applyFont="1"/>
    <xf numFmtId="0" fontId="32" fillId="0" borderId="0" xfId="0" applyFont="1" applyBorder="1" applyAlignment="1">
      <alignment horizontal="center"/>
    </xf>
    <xf numFmtId="0" fontId="33" fillId="0" borderId="40" xfId="0" applyFont="1" applyBorder="1" applyAlignment="1">
      <alignment horizontal="center"/>
    </xf>
    <xf numFmtId="0" fontId="32" fillId="0" borderId="31" xfId="0" applyFont="1" applyBorder="1"/>
    <xf numFmtId="3" fontId="32" fillId="0" borderId="0" xfId="0" applyNumberFormat="1" applyFont="1" applyBorder="1"/>
    <xf numFmtId="0" fontId="32" fillId="0" borderId="1" xfId="0" applyFont="1" applyBorder="1"/>
    <xf numFmtId="0" fontId="32" fillId="0" borderId="5" xfId="0" applyFont="1" applyBorder="1" applyAlignment="1">
      <alignment horizontal="center"/>
    </xf>
    <xf numFmtId="0" fontId="32" fillId="0" borderId="46" xfId="0" applyFont="1" applyBorder="1" applyAlignment="1">
      <alignment horizontal="center"/>
    </xf>
    <xf numFmtId="3" fontId="0" fillId="0" borderId="0" xfId="0" applyNumberFormat="1" applyBorder="1"/>
    <xf numFmtId="0" fontId="33" fillId="0" borderId="43" xfId="0" applyFont="1" applyBorder="1"/>
    <xf numFmtId="0" fontId="32" fillId="0" borderId="44" xfId="0" applyFont="1" applyBorder="1"/>
    <xf numFmtId="0" fontId="32" fillId="0" borderId="47" xfId="0" applyFont="1" applyBorder="1"/>
    <xf numFmtId="3" fontId="0" fillId="0" borderId="0" xfId="0" applyNumberFormat="1"/>
    <xf numFmtId="3" fontId="36" fillId="0" borderId="0" xfId="0" applyNumberFormat="1" applyFont="1" applyBorder="1"/>
    <xf numFmtId="0" fontId="36" fillId="0" borderId="0" xfId="0" applyFont="1" applyBorder="1"/>
    <xf numFmtId="0" fontId="32" fillId="0" borderId="26" xfId="0" applyFont="1" applyFill="1" applyBorder="1"/>
    <xf numFmtId="0" fontId="32" fillId="0" borderId="27" xfId="0" applyFont="1" applyFill="1" applyBorder="1"/>
    <xf numFmtId="0" fontId="32" fillId="0" borderId="31" xfId="0" applyFont="1" applyFill="1" applyBorder="1"/>
    <xf numFmtId="0" fontId="32" fillId="0" borderId="10" xfId="0" applyFont="1" applyFill="1" applyBorder="1"/>
    <xf numFmtId="0" fontId="32" fillId="0" borderId="11" xfId="0" applyFont="1" applyFill="1" applyBorder="1"/>
    <xf numFmtId="0" fontId="32" fillId="0" borderId="48" xfId="0" applyFont="1" applyFill="1" applyBorder="1"/>
    <xf numFmtId="165" fontId="32" fillId="0" borderId="21" xfId="16" applyNumberFormat="1" applyFont="1" applyBorder="1"/>
    <xf numFmtId="165" fontId="32" fillId="0" borderId="22" xfId="16" applyNumberFormat="1" applyFont="1" applyBorder="1"/>
    <xf numFmtId="165" fontId="32" fillId="0" borderId="21" xfId="16" applyNumberFormat="1" applyFont="1" applyFill="1" applyBorder="1"/>
    <xf numFmtId="165" fontId="32" fillId="0" borderId="22" xfId="16" applyNumberFormat="1" applyFont="1" applyFill="1" applyBorder="1"/>
    <xf numFmtId="165" fontId="32" fillId="0" borderId="49" xfId="16" applyNumberFormat="1" applyFont="1" applyFill="1" applyBorder="1"/>
    <xf numFmtId="165" fontId="32" fillId="0" borderId="50" xfId="16" applyNumberFormat="1" applyFont="1" applyFill="1" applyBorder="1"/>
    <xf numFmtId="165" fontId="35" fillId="0" borderId="45" xfId="16" applyNumberFormat="1" applyFont="1" applyBorder="1"/>
    <xf numFmtId="165" fontId="35" fillId="0" borderId="51" xfId="16" applyNumberFormat="1" applyFont="1" applyBorder="1"/>
    <xf numFmtId="165" fontId="32" fillId="0" borderId="21" xfId="16" applyNumberFormat="1" applyFont="1" applyBorder="1" applyAlignment="1">
      <alignment wrapText="1"/>
    </xf>
    <xf numFmtId="165" fontId="32" fillId="0" borderId="22" xfId="16" applyNumberFormat="1" applyFont="1" applyBorder="1" applyAlignment="1">
      <alignment wrapText="1"/>
    </xf>
    <xf numFmtId="0" fontId="40" fillId="0" borderId="0" xfId="0" applyFont="1"/>
    <xf numFmtId="49" fontId="40" fillId="0" borderId="0" xfId="0" applyNumberFormat="1" applyFont="1"/>
    <xf numFmtId="0" fontId="44" fillId="0" borderId="21" xfId="0" applyFont="1" applyBorder="1" applyAlignment="1">
      <alignment horizontal="center" wrapText="1"/>
    </xf>
    <xf numFmtId="165" fontId="0" fillId="0" borderId="0" xfId="0" applyNumberFormat="1"/>
    <xf numFmtId="0" fontId="43" fillId="0" borderId="0" xfId="0" applyFont="1" applyBorder="1"/>
    <xf numFmtId="0" fontId="44" fillId="0" borderId="26" xfId="0" applyFont="1" applyBorder="1"/>
    <xf numFmtId="14" fontId="0" fillId="0" borderId="0" xfId="0" applyNumberFormat="1"/>
    <xf numFmtId="14" fontId="0" fillId="0" borderId="24" xfId="0" applyNumberFormat="1" applyBorder="1"/>
    <xf numFmtId="14" fontId="0" fillId="0" borderId="25" xfId="0" applyNumberFormat="1" applyBorder="1"/>
    <xf numFmtId="0" fontId="0" fillId="0" borderId="0" xfId="0" applyAlignment="1">
      <alignment wrapText="1"/>
    </xf>
    <xf numFmtId="0" fontId="14" fillId="0" borderId="0" xfId="0" applyFont="1" applyAlignment="1">
      <alignment wrapText="1"/>
    </xf>
    <xf numFmtId="14" fontId="0" fillId="0" borderId="6" xfId="0" applyNumberFormat="1" applyBorder="1"/>
    <xf numFmtId="14" fontId="18" fillId="0" borderId="24" xfId="0" applyNumberFormat="1" applyFont="1" applyBorder="1"/>
    <xf numFmtId="14" fontId="18" fillId="0" borderId="25" xfId="0" applyNumberFormat="1" applyFont="1" applyBorder="1"/>
    <xf numFmtId="165" fontId="18" fillId="0" borderId="0" xfId="16" applyNumberFormat="1" applyFont="1"/>
    <xf numFmtId="165" fontId="18" fillId="0" borderId="0" xfId="0" applyNumberFormat="1" applyFont="1"/>
    <xf numFmtId="0" fontId="18" fillId="0" borderId="0" xfId="0" applyFont="1" applyBorder="1"/>
    <xf numFmtId="0" fontId="18" fillId="0" borderId="14" xfId="0" applyFont="1" applyBorder="1"/>
    <xf numFmtId="0" fontId="14" fillId="0" borderId="14" xfId="0" applyFont="1" applyBorder="1" applyAlignment="1">
      <alignment wrapText="1"/>
    </xf>
    <xf numFmtId="14" fontId="18" fillId="0" borderId="23" xfId="0" applyNumberFormat="1" applyFont="1" applyBorder="1"/>
    <xf numFmtId="165" fontId="18" fillId="0" borderId="14" xfId="16" applyNumberFormat="1" applyFont="1" applyBorder="1"/>
    <xf numFmtId="0" fontId="0" fillId="0" borderId="14" xfId="0" applyBorder="1" applyAlignment="1">
      <alignment wrapText="1"/>
    </xf>
    <xf numFmtId="0" fontId="5" fillId="0" borderId="0" xfId="0" applyFont="1" applyAlignment="1">
      <alignment wrapText="1"/>
    </xf>
    <xf numFmtId="49" fontId="45" fillId="0" borderId="0" xfId="16" applyNumberFormat="1" applyFont="1" applyAlignment="1">
      <alignment horizontal="center"/>
    </xf>
    <xf numFmtId="0" fontId="0" fillId="0" borderId="0" xfId="0" applyBorder="1" applyAlignment="1">
      <alignment wrapText="1"/>
    </xf>
    <xf numFmtId="0" fontId="45" fillId="0" borderId="14" xfId="0" applyFont="1" applyBorder="1"/>
    <xf numFmtId="0" fontId="0" fillId="0" borderId="52" xfId="0" applyBorder="1"/>
    <xf numFmtId="14" fontId="0" fillId="0" borderId="52" xfId="0" applyNumberFormat="1" applyBorder="1"/>
    <xf numFmtId="0" fontId="18" fillId="0" borderId="52" xfId="0" applyFont="1" applyBorder="1"/>
    <xf numFmtId="165" fontId="18" fillId="0" borderId="52" xfId="0" applyNumberFormat="1" applyFont="1" applyBorder="1"/>
    <xf numFmtId="0" fontId="46" fillId="0" borderId="13" xfId="0" applyFont="1" applyFill="1" applyBorder="1"/>
    <xf numFmtId="3" fontId="0" fillId="0" borderId="0" xfId="0" applyNumberFormat="1" applyFill="1"/>
    <xf numFmtId="0" fontId="32" fillId="8" borderId="16" xfId="0" applyFont="1" applyFill="1" applyBorder="1" applyAlignment="1">
      <alignment horizontal="left" vertical="top" wrapText="1"/>
    </xf>
    <xf numFmtId="0" fontId="32" fillId="8" borderId="7" xfId="0" applyFont="1" applyFill="1" applyBorder="1" applyAlignment="1">
      <alignment horizontal="left" vertical="top" wrapText="1"/>
    </xf>
    <xf numFmtId="0" fontId="32" fillId="8" borderId="8" xfId="0" applyFont="1" applyFill="1" applyBorder="1" applyAlignment="1">
      <alignment horizontal="left" vertical="top" wrapText="1"/>
    </xf>
    <xf numFmtId="0" fontId="32" fillId="8" borderId="4" xfId="0" applyFont="1" applyFill="1" applyBorder="1" applyAlignment="1">
      <alignment horizontal="left" vertical="top" wrapText="1"/>
    </xf>
    <xf numFmtId="0" fontId="32" fillId="8" borderId="9" xfId="0" applyFont="1" applyFill="1" applyBorder="1" applyAlignment="1">
      <alignment horizontal="left" vertical="top" wrapText="1"/>
    </xf>
    <xf numFmtId="0" fontId="32" fillId="8" borderId="17" xfId="0" applyFont="1" applyFill="1" applyBorder="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wrapText="1"/>
    </xf>
    <xf numFmtId="0" fontId="43" fillId="0" borderId="0" xfId="0" applyFont="1" applyBorder="1" applyAlignment="1">
      <alignment horizontal="left" wrapText="1"/>
    </xf>
    <xf numFmtId="0" fontId="37" fillId="0" borderId="0" xfId="0" applyFont="1" applyBorder="1" applyAlignment="1">
      <alignment horizontal="left" wrapText="1"/>
    </xf>
    <xf numFmtId="0" fontId="37" fillId="0" borderId="0" xfId="0" applyFont="1" applyFill="1" applyAlignment="1">
      <alignment horizontal="left" wrapText="1"/>
    </xf>
    <xf numFmtId="0" fontId="37" fillId="0" borderId="0" xfId="0" applyFont="1" applyBorder="1" applyAlignment="1">
      <alignment horizontal="left" vertical="top" wrapText="1"/>
    </xf>
    <xf numFmtId="0" fontId="37" fillId="0" borderId="0" xfId="0" applyFont="1" applyAlignment="1">
      <alignment horizontal="left" wrapText="1"/>
    </xf>
    <xf numFmtId="0" fontId="37" fillId="0" borderId="0" xfId="0" applyFont="1" applyBorder="1"/>
    <xf numFmtId="0" fontId="30" fillId="0" borderId="0" xfId="0" applyFont="1" applyAlignment="1">
      <alignment horizontal="center" wrapText="1"/>
    </xf>
    <xf numFmtId="0" fontId="17"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ellyk\Desktop\20180604current\Income%20Based%20Fares%20draft%20assumptions%202019082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budget\Fare%20History\2019%20Fare%20Policy%20Group\September%20Models\Income%20Based%20Fares%20Labor%20only%2019-Sept-2019%20CCS%20Budg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aft Direct Cost Summary"/>
      <sheetName val="Draft Labor 10,000 yr 1 cust"/>
      <sheetName val="Job Descriptions"/>
      <sheetName val="Assumptions"/>
    </sheetNames>
    <sheetDataSet>
      <sheetData sheetId="0">
        <row r="39">
          <cell r="D39">
            <v>648</v>
          </cell>
        </row>
      </sheetData>
      <sheetData sheetId="1">
        <row r="13">
          <cell r="J13">
            <v>4.75</v>
          </cell>
          <cell r="K13">
            <v>532550</v>
          </cell>
          <cell r="L13">
            <v>7</v>
          </cell>
          <cell r="M13">
            <v>806325</v>
          </cell>
          <cell r="N13">
            <v>9.25</v>
          </cell>
          <cell r="O13">
            <v>1114350</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sed draft labor 19_Sept"/>
    </sheetNames>
    <sheetDataSet>
      <sheetData sheetId="0">
        <row r="51">
          <cell r="D51">
            <v>500000</v>
          </cell>
        </row>
        <row r="67">
          <cell r="D67">
            <v>1168035</v>
          </cell>
        </row>
        <row r="83">
          <cell r="D83">
            <v>1281999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130" zoomScaleNormal="130" workbookViewId="0" topLeftCell="A28">
      <selection activeCell="I46" sqref="I46"/>
    </sheetView>
  </sheetViews>
  <sheetFormatPr defaultColWidth="9.140625" defaultRowHeight="15"/>
  <cols>
    <col min="1" max="1" width="11.7109375" style="0" customWidth="1"/>
    <col min="2" max="2" width="15.28125" style="0" customWidth="1"/>
    <col min="3" max="3" width="11.57421875" style="0" customWidth="1"/>
    <col min="4" max="4" width="16.57421875" style="0" customWidth="1"/>
    <col min="5" max="6" width="17.00390625" style="0" bestFit="1" customWidth="1"/>
    <col min="7" max="7" width="17.7109375" style="0" bestFit="1" customWidth="1"/>
    <col min="10" max="12" width="10.7109375" style="0" bestFit="1" customWidth="1"/>
  </cols>
  <sheetData>
    <row r="1" spans="1:8" ht="15">
      <c r="A1" s="340" t="s">
        <v>215</v>
      </c>
      <c r="B1" s="341"/>
      <c r="C1" s="342"/>
      <c r="D1" s="342"/>
      <c r="E1" s="342"/>
      <c r="F1" s="341"/>
      <c r="G1" s="341"/>
      <c r="H1" s="343"/>
    </row>
    <row r="2" spans="1:8" ht="15.75" thickBot="1">
      <c r="A2" s="344"/>
      <c r="B2" s="341"/>
      <c r="C2" s="341"/>
      <c r="D2" s="341"/>
      <c r="E2" s="341"/>
      <c r="F2" s="341"/>
      <c r="G2" s="341"/>
      <c r="H2" s="345"/>
    </row>
    <row r="3" spans="1:8" ht="15.75" thickTop="1">
      <c r="A3" s="346" t="s">
        <v>216</v>
      </c>
      <c r="B3" s="347"/>
      <c r="C3" s="348"/>
      <c r="D3" s="348"/>
      <c r="E3" s="348"/>
      <c r="F3" s="348"/>
      <c r="G3" s="349"/>
      <c r="H3" s="345"/>
    </row>
    <row r="4" spans="1:8" ht="15">
      <c r="A4" s="350" t="s">
        <v>217</v>
      </c>
      <c r="B4" s="351"/>
      <c r="C4" s="352"/>
      <c r="D4" s="352"/>
      <c r="E4" s="352"/>
      <c r="F4" s="352"/>
      <c r="G4" s="353"/>
      <c r="H4" s="345"/>
    </row>
    <row r="5" spans="1:7" ht="15">
      <c r="A5" s="354" t="s">
        <v>218</v>
      </c>
      <c r="B5" s="355"/>
      <c r="C5" s="356"/>
      <c r="D5" s="356"/>
      <c r="E5" s="356"/>
      <c r="F5" s="356"/>
      <c r="G5" s="357"/>
    </row>
    <row r="6" spans="1:7" ht="15">
      <c r="A6" s="354" t="s">
        <v>242</v>
      </c>
      <c r="B6" s="358"/>
      <c r="C6" s="356"/>
      <c r="D6" s="356"/>
      <c r="E6" s="356"/>
      <c r="F6" s="356"/>
      <c r="G6" s="357"/>
    </row>
    <row r="7" spans="1:7" ht="15">
      <c r="A7" s="354" t="s">
        <v>219</v>
      </c>
      <c r="B7" s="356"/>
      <c r="C7" s="356"/>
      <c r="D7" s="356"/>
      <c r="E7" s="356"/>
      <c r="F7" s="356"/>
      <c r="G7" s="357"/>
    </row>
    <row r="8" spans="1:7" ht="15">
      <c r="A8" s="354" t="s">
        <v>243</v>
      </c>
      <c r="B8" s="356"/>
      <c r="C8" s="356"/>
      <c r="D8" s="356"/>
      <c r="E8" s="356"/>
      <c r="F8" s="356"/>
      <c r="G8" s="357"/>
    </row>
    <row r="9" spans="1:7" ht="15.75" thickBot="1">
      <c r="A9" s="359" t="s">
        <v>220</v>
      </c>
      <c r="B9" s="360">
        <v>43789</v>
      </c>
      <c r="C9" s="361"/>
      <c r="D9" s="361"/>
      <c r="E9" s="361"/>
      <c r="F9" s="361"/>
      <c r="G9" s="362"/>
    </row>
    <row r="10" spans="1:7" ht="15.75" thickTop="1">
      <c r="A10" s="363"/>
      <c r="C10" s="363"/>
      <c r="D10" s="356"/>
      <c r="E10" s="356"/>
      <c r="F10" s="356"/>
      <c r="G10" s="356"/>
    </row>
    <row r="11" spans="1:7" ht="15.75" thickBot="1">
      <c r="A11" s="364" t="s">
        <v>221</v>
      </c>
      <c r="C11" s="363"/>
      <c r="D11" s="363"/>
      <c r="E11" s="363"/>
      <c r="F11" s="363"/>
      <c r="G11" s="363"/>
    </row>
    <row r="12" spans="1:7" ht="15">
      <c r="A12" s="444" t="s">
        <v>255</v>
      </c>
      <c r="B12" s="445"/>
      <c r="C12" s="445"/>
      <c r="D12" s="445"/>
      <c r="E12" s="445"/>
      <c r="F12" s="445"/>
      <c r="G12" s="446"/>
    </row>
    <row r="13" spans="1:7" ht="102" customHeight="1" thickBot="1">
      <c r="A13" s="447"/>
      <c r="B13" s="448"/>
      <c r="C13" s="448"/>
      <c r="D13" s="448"/>
      <c r="E13" s="448"/>
      <c r="F13" s="448"/>
      <c r="G13" s="449"/>
    </row>
    <row r="14" spans="1:7" ht="15">
      <c r="A14" s="365"/>
      <c r="B14" s="365"/>
      <c r="C14" s="365"/>
      <c r="D14" s="365"/>
      <c r="E14" s="365"/>
      <c r="F14" s="365"/>
      <c r="G14" s="365"/>
    </row>
    <row r="15" spans="1:7" ht="17.25" thickBot="1">
      <c r="A15" s="366" t="s">
        <v>239</v>
      </c>
      <c r="B15" s="356"/>
      <c r="C15" s="363"/>
      <c r="D15" s="363"/>
      <c r="E15" s="363"/>
      <c r="F15" s="363"/>
      <c r="G15" s="363"/>
    </row>
    <row r="16" spans="1:7" ht="15">
      <c r="A16" s="367" t="s">
        <v>222</v>
      </c>
      <c r="B16" s="368"/>
      <c r="C16" s="369" t="s">
        <v>223</v>
      </c>
      <c r="D16" s="369" t="s">
        <v>224</v>
      </c>
      <c r="E16" s="370" t="s">
        <v>212</v>
      </c>
      <c r="F16" s="370" t="s">
        <v>213</v>
      </c>
      <c r="G16" s="371" t="s">
        <v>214</v>
      </c>
    </row>
    <row r="17" spans="1:7" ht="24.75">
      <c r="A17" s="372" t="s">
        <v>228</v>
      </c>
      <c r="B17" s="373"/>
      <c r="C17" s="374">
        <v>4641</v>
      </c>
      <c r="D17" s="414" t="s">
        <v>254</v>
      </c>
      <c r="E17" s="402">
        <v>27160000</v>
      </c>
      <c r="F17" s="402">
        <v>72160000</v>
      </c>
      <c r="G17" s="403">
        <v>75839999.99999999</v>
      </c>
    </row>
    <row r="18" spans="1:7" ht="24.75">
      <c r="A18" s="372" t="s">
        <v>228</v>
      </c>
      <c r="B18" s="373"/>
      <c r="C18" s="374">
        <v>4641</v>
      </c>
      <c r="D18" s="414" t="s">
        <v>238</v>
      </c>
      <c r="E18" s="402">
        <v>-3450000</v>
      </c>
      <c r="F18" s="402">
        <v>-12075000</v>
      </c>
      <c r="G18" s="403">
        <v>-13800000</v>
      </c>
    </row>
    <row r="19" spans="1:10" ht="17.25">
      <c r="A19" s="372"/>
      <c r="B19" s="373"/>
      <c r="C19" s="376"/>
      <c r="D19" s="375"/>
      <c r="E19" s="402"/>
      <c r="F19" s="402"/>
      <c r="G19" s="403"/>
      <c r="J19" s="413"/>
    </row>
    <row r="20" spans="1:10" ht="18" thickBot="1">
      <c r="A20" s="377"/>
      <c r="B20" s="378" t="s">
        <v>225</v>
      </c>
      <c r="C20" s="379"/>
      <c r="D20" s="379"/>
      <c r="E20" s="408">
        <v>23710000</v>
      </c>
      <c r="F20" s="408">
        <v>60085000</v>
      </c>
      <c r="G20" s="409">
        <v>62039999.999999985</v>
      </c>
      <c r="J20" s="413"/>
    </row>
    <row r="21" spans="1:10" ht="17.25">
      <c r="A21" s="363"/>
      <c r="B21" s="363"/>
      <c r="C21" s="380"/>
      <c r="D21" s="380"/>
      <c r="E21" s="381"/>
      <c r="F21" s="381"/>
      <c r="G21" s="381"/>
      <c r="J21" s="413"/>
    </row>
    <row r="22" spans="1:10" ht="18" thickBot="1">
      <c r="A22" s="364" t="s">
        <v>226</v>
      </c>
      <c r="B22" s="355"/>
      <c r="C22" s="382"/>
      <c r="D22" s="380"/>
      <c r="E22" s="363"/>
      <c r="F22" s="363"/>
      <c r="G22" s="363"/>
      <c r="J22" s="413"/>
    </row>
    <row r="23" spans="1:10" ht="17.25">
      <c r="A23" s="367" t="s">
        <v>222</v>
      </c>
      <c r="B23" s="368"/>
      <c r="C23" s="369" t="s">
        <v>223</v>
      </c>
      <c r="D23" s="383" t="s">
        <v>227</v>
      </c>
      <c r="E23" s="370" t="s">
        <v>212</v>
      </c>
      <c r="F23" s="370" t="s">
        <v>213</v>
      </c>
      <c r="G23" s="371" t="s">
        <v>214</v>
      </c>
      <c r="J23" s="413"/>
    </row>
    <row r="24" spans="1:10" ht="17.25">
      <c r="A24" s="372" t="s">
        <v>228</v>
      </c>
      <c r="B24" s="384"/>
      <c r="C24" s="374">
        <v>4641</v>
      </c>
      <c r="D24" s="417" t="s">
        <v>176</v>
      </c>
      <c r="E24" s="410">
        <v>27745296.3488945</v>
      </c>
      <c r="F24" s="410">
        <v>72526937.25802886</v>
      </c>
      <c r="G24" s="411">
        <v>75600485.29047135</v>
      </c>
      <c r="J24" s="413"/>
    </row>
    <row r="25" spans="1:10" ht="17.25">
      <c r="A25" s="372" t="s">
        <v>228</v>
      </c>
      <c r="B25" s="384"/>
      <c r="C25" s="374">
        <v>4641</v>
      </c>
      <c r="D25" s="417" t="s">
        <v>241</v>
      </c>
      <c r="E25" s="410">
        <v>25400.499993037254</v>
      </c>
      <c r="F25" s="410">
        <v>66397.5776705293</v>
      </c>
      <c r="G25" s="411">
        <v>69211.37557684598</v>
      </c>
      <c r="J25" s="413"/>
    </row>
    <row r="26" spans="1:10" ht="17.25">
      <c r="A26" s="372" t="s">
        <v>228</v>
      </c>
      <c r="B26" s="384"/>
      <c r="C26" s="374">
        <v>4641</v>
      </c>
      <c r="D26" s="417" t="s">
        <v>181</v>
      </c>
      <c r="E26" s="410">
        <v>2159042.4994081664</v>
      </c>
      <c r="F26" s="410">
        <v>5643794.101994989</v>
      </c>
      <c r="G26" s="411">
        <v>5882966.924031908</v>
      </c>
      <c r="J26" s="413"/>
    </row>
    <row r="27" spans="1:10" ht="17.25">
      <c r="A27" s="372" t="s">
        <v>228</v>
      </c>
      <c r="B27" s="384"/>
      <c r="C27" s="374">
        <v>4641</v>
      </c>
      <c r="D27" s="417" t="s">
        <v>177</v>
      </c>
      <c r="E27" s="410">
        <v>18232.47889500214</v>
      </c>
      <c r="F27" s="410">
        <v>47660.181251905924</v>
      </c>
      <c r="G27" s="411">
        <v>49679.92538906004</v>
      </c>
      <c r="J27" s="413"/>
    </row>
    <row r="28" spans="1:10" ht="17.25">
      <c r="A28" s="372"/>
      <c r="B28" s="384"/>
      <c r="C28" s="376"/>
      <c r="D28" s="375"/>
      <c r="E28" s="402"/>
      <c r="F28" s="402"/>
      <c r="G28" s="403"/>
      <c r="J28" s="412"/>
    </row>
    <row r="29" spans="1:8" ht="15.75" thickBot="1">
      <c r="A29" s="377"/>
      <c r="B29" s="378" t="s">
        <v>59</v>
      </c>
      <c r="C29" s="379"/>
      <c r="D29" s="379"/>
      <c r="E29" s="408">
        <v>29947971.827190705</v>
      </c>
      <c r="F29" s="408">
        <v>78284789.1189463</v>
      </c>
      <c r="G29" s="409">
        <v>81602343.51546916</v>
      </c>
      <c r="H29" s="385"/>
    </row>
    <row r="30" spans="1:7" ht="15">
      <c r="A30" s="363"/>
      <c r="B30" s="363"/>
      <c r="C30" s="363"/>
      <c r="D30" s="363"/>
      <c r="E30" s="381"/>
      <c r="F30" s="381"/>
      <c r="G30" s="381"/>
    </row>
    <row r="31" spans="1:7" ht="15.75" thickBot="1">
      <c r="A31" s="364" t="s">
        <v>229</v>
      </c>
      <c r="B31" s="355"/>
      <c r="C31" s="356"/>
      <c r="D31" s="356"/>
      <c r="E31" s="363"/>
      <c r="F31" s="363"/>
      <c r="G31" s="363"/>
    </row>
    <row r="32" spans="1:8" ht="15">
      <c r="A32" s="386"/>
      <c r="B32" s="368"/>
      <c r="C32" s="387"/>
      <c r="D32" s="388"/>
      <c r="E32" s="370" t="s">
        <v>212</v>
      </c>
      <c r="F32" s="370" t="s">
        <v>213</v>
      </c>
      <c r="G32" s="371" t="s">
        <v>214</v>
      </c>
      <c r="H32" s="4"/>
    </row>
    <row r="33" spans="1:8" ht="16.5">
      <c r="A33" s="372" t="s">
        <v>240</v>
      </c>
      <c r="B33" s="373"/>
      <c r="C33" s="373"/>
      <c r="D33" s="384"/>
      <c r="E33" s="402">
        <v>27160000</v>
      </c>
      <c r="F33" s="402">
        <v>72160000</v>
      </c>
      <c r="G33" s="403">
        <v>75840000</v>
      </c>
      <c r="H33" s="389"/>
    </row>
    <row r="34" spans="1:8" ht="16.5">
      <c r="A34" s="372" t="s">
        <v>267</v>
      </c>
      <c r="B34" s="373"/>
      <c r="C34" s="373"/>
      <c r="D34" s="384"/>
      <c r="E34" s="402">
        <v>691525</v>
      </c>
      <c r="F34" s="402">
        <v>3029935.9875</v>
      </c>
      <c r="G34" s="403">
        <v>3361780.35736375</v>
      </c>
      <c r="H34" s="389"/>
    </row>
    <row r="35" spans="1:8" ht="16.5">
      <c r="A35" s="372" t="s">
        <v>256</v>
      </c>
      <c r="B35" s="373"/>
      <c r="C35" s="373"/>
      <c r="D35" s="384"/>
      <c r="E35" s="402">
        <v>126000</v>
      </c>
      <c r="F35" s="402">
        <v>154800</v>
      </c>
      <c r="G35" s="403">
        <v>148800</v>
      </c>
      <c r="H35" s="389"/>
    </row>
    <row r="36" spans="1:12" ht="16.5">
      <c r="A36" s="396" t="s">
        <v>257</v>
      </c>
      <c r="B36" s="397"/>
      <c r="C36" s="397"/>
      <c r="D36" s="398"/>
      <c r="E36" s="404">
        <v>750000</v>
      </c>
      <c r="F36" s="404">
        <v>1250000</v>
      </c>
      <c r="G36" s="405">
        <v>500000</v>
      </c>
      <c r="H36" s="389"/>
      <c r="J36" s="415"/>
      <c r="K36" s="415"/>
      <c r="L36" s="415"/>
    </row>
    <row r="37" spans="1:8" ht="16.5">
      <c r="A37" s="396" t="s">
        <v>258</v>
      </c>
      <c r="B37" s="397"/>
      <c r="C37" s="397"/>
      <c r="D37" s="398"/>
      <c r="E37" s="404">
        <v>265000</v>
      </c>
      <c r="F37" s="404">
        <v>480000</v>
      </c>
      <c r="G37" s="405">
        <v>480000</v>
      </c>
      <c r="H37" s="389"/>
    </row>
    <row r="38" spans="1:8" ht="16.5">
      <c r="A38" s="396" t="s">
        <v>259</v>
      </c>
      <c r="B38" s="397"/>
      <c r="C38" s="397"/>
      <c r="D38" s="398"/>
      <c r="E38" s="404">
        <v>500000</v>
      </c>
      <c r="F38" s="404">
        <v>0</v>
      </c>
      <c r="G38" s="405">
        <v>0</v>
      </c>
      <c r="H38" s="389"/>
    </row>
    <row r="39" spans="1:7" ht="16.5">
      <c r="A39" s="442" t="s">
        <v>260</v>
      </c>
      <c r="B39" s="397"/>
      <c r="C39" s="397"/>
      <c r="D39" s="398"/>
      <c r="E39" s="404">
        <v>455446.82719070476</v>
      </c>
      <c r="F39" s="404">
        <v>1210053.1314462908</v>
      </c>
      <c r="G39" s="405">
        <v>1271763.1581054144</v>
      </c>
    </row>
    <row r="40" spans="1:7" ht="15">
      <c r="A40" s="399"/>
      <c r="B40" s="400"/>
      <c r="C40" s="400"/>
      <c r="D40" s="401"/>
      <c r="E40" s="406"/>
      <c r="F40" s="406"/>
      <c r="G40" s="407"/>
    </row>
    <row r="41" spans="1:8" ht="15.75" thickBot="1">
      <c r="A41" s="390" t="s">
        <v>59</v>
      </c>
      <c r="B41" s="391"/>
      <c r="C41" s="391"/>
      <c r="D41" s="392"/>
      <c r="E41" s="408">
        <v>29947971.827190705</v>
      </c>
      <c r="F41" s="408">
        <v>78284789.11894628</v>
      </c>
      <c r="G41" s="409">
        <v>81602343.51546916</v>
      </c>
      <c r="H41" s="393"/>
    </row>
    <row r="42" spans="1:8" ht="15">
      <c r="A42" s="364" t="s">
        <v>230</v>
      </c>
      <c r="B42" s="355"/>
      <c r="C42" s="355"/>
      <c r="D42" s="355"/>
      <c r="E42" s="394"/>
      <c r="F42" s="394"/>
      <c r="G42" s="394"/>
      <c r="H42" s="393"/>
    </row>
    <row r="43" spans="1:8" ht="15">
      <c r="A43" s="355" t="s">
        <v>231</v>
      </c>
      <c r="B43" s="355"/>
      <c r="C43" s="356"/>
      <c r="D43" s="356"/>
      <c r="E43" s="394"/>
      <c r="F43" s="394"/>
      <c r="G43" s="394"/>
      <c r="H43" s="393"/>
    </row>
    <row r="44" spans="1:8" ht="27.95" customHeight="1">
      <c r="A44" s="456" t="s">
        <v>265</v>
      </c>
      <c r="B44" s="456"/>
      <c r="C44" s="456"/>
      <c r="D44" s="456"/>
      <c r="E44" s="456"/>
      <c r="F44" s="456"/>
      <c r="G44" s="456"/>
      <c r="H44" s="393"/>
    </row>
    <row r="45" spans="1:8" ht="27.95" customHeight="1">
      <c r="A45" s="453" t="s">
        <v>266</v>
      </c>
      <c r="B45" s="453"/>
      <c r="C45" s="453"/>
      <c r="D45" s="453"/>
      <c r="E45" s="453"/>
      <c r="F45" s="453"/>
      <c r="G45" s="453"/>
      <c r="H45" s="393"/>
    </row>
    <row r="46" spans="1:11" ht="27.95" customHeight="1">
      <c r="A46" s="455" t="s">
        <v>269</v>
      </c>
      <c r="B46" s="455"/>
      <c r="C46" s="455"/>
      <c r="D46" s="455"/>
      <c r="E46" s="455"/>
      <c r="F46" s="455"/>
      <c r="G46" s="455"/>
      <c r="H46" s="443"/>
      <c r="I46" s="92"/>
      <c r="J46" s="92"/>
      <c r="K46" s="92"/>
    </row>
    <row r="47" spans="1:8" ht="27.95" customHeight="1">
      <c r="A47" s="455" t="s">
        <v>261</v>
      </c>
      <c r="B47" s="455"/>
      <c r="C47" s="455"/>
      <c r="D47" s="455"/>
      <c r="E47" s="455"/>
      <c r="F47" s="455"/>
      <c r="G47" s="455"/>
      <c r="H47" s="393"/>
    </row>
    <row r="48" spans="1:8" ht="17.25" customHeight="1">
      <c r="A48" s="457" t="s">
        <v>268</v>
      </c>
      <c r="B48" s="457"/>
      <c r="C48" s="457"/>
      <c r="D48" s="457"/>
      <c r="E48" s="457"/>
      <c r="F48" s="457"/>
      <c r="G48" s="457"/>
      <c r="H48" s="393"/>
    </row>
    <row r="49" spans="1:8" ht="14.25" customHeight="1">
      <c r="A49" s="455" t="s">
        <v>264</v>
      </c>
      <c r="B49" s="455"/>
      <c r="C49" s="455"/>
      <c r="D49" s="455"/>
      <c r="E49" s="455"/>
      <c r="F49" s="455"/>
      <c r="G49" s="455"/>
      <c r="H49" s="393"/>
    </row>
    <row r="50" spans="1:8" ht="14.25" customHeight="1">
      <c r="A50" s="453" t="s">
        <v>262</v>
      </c>
      <c r="B50" s="453"/>
      <c r="C50" s="453"/>
      <c r="D50" s="453"/>
      <c r="E50" s="453"/>
      <c r="F50" s="453"/>
      <c r="G50" s="453"/>
      <c r="H50" s="393"/>
    </row>
    <row r="51" spans="1:8" ht="27.95" customHeight="1">
      <c r="A51" s="454" t="s">
        <v>263</v>
      </c>
      <c r="B51" s="454"/>
      <c r="C51" s="454"/>
      <c r="D51" s="454"/>
      <c r="E51" s="454"/>
      <c r="F51" s="454"/>
      <c r="G51" s="454"/>
      <c r="H51" s="393"/>
    </row>
    <row r="52" ht="15">
      <c r="H52" s="393"/>
    </row>
    <row r="53" spans="1:8" ht="15">
      <c r="A53" s="395" t="s">
        <v>232</v>
      </c>
      <c r="B53" s="356"/>
      <c r="C53" s="356"/>
      <c r="D53" s="356"/>
      <c r="E53" s="394"/>
      <c r="F53" s="394"/>
      <c r="G53" s="394"/>
      <c r="H53" s="393"/>
    </row>
    <row r="54" spans="1:8" ht="15">
      <c r="A54" s="450" t="s">
        <v>233</v>
      </c>
      <c r="B54" s="451"/>
      <c r="C54" s="451"/>
      <c r="D54" s="451"/>
      <c r="E54" s="451"/>
      <c r="F54" s="451"/>
      <c r="G54" s="451"/>
      <c r="H54" s="393"/>
    </row>
    <row r="55" spans="1:7" ht="15">
      <c r="A55" s="416" t="s">
        <v>234</v>
      </c>
      <c r="B55" s="416"/>
      <c r="C55" s="416"/>
      <c r="D55" s="416"/>
      <c r="E55" s="416"/>
      <c r="F55" s="416"/>
      <c r="G55" s="416"/>
    </row>
    <row r="56" spans="1:7" ht="15">
      <c r="A56" s="452" t="s">
        <v>235</v>
      </c>
      <c r="B56" s="452"/>
      <c r="C56" s="452"/>
      <c r="D56" s="452"/>
      <c r="E56" s="452"/>
      <c r="F56" s="452"/>
      <c r="G56" s="452"/>
    </row>
    <row r="57" spans="1:8" ht="15">
      <c r="A57" s="416" t="s">
        <v>236</v>
      </c>
      <c r="B57" s="416"/>
      <c r="C57" s="416"/>
      <c r="D57" s="416"/>
      <c r="E57" s="416"/>
      <c r="F57" s="416"/>
      <c r="G57" s="416"/>
      <c r="H57" s="393"/>
    </row>
    <row r="58" spans="1:7" ht="15">
      <c r="A58" s="416" t="s">
        <v>237</v>
      </c>
      <c r="B58" s="416"/>
      <c r="C58" s="416"/>
      <c r="D58" s="416"/>
      <c r="E58" s="416"/>
      <c r="F58" s="416"/>
      <c r="G58" s="416"/>
    </row>
    <row r="59" spans="1:7" ht="15">
      <c r="A59" s="356"/>
      <c r="B59" s="356"/>
      <c r="C59" s="356"/>
      <c r="D59" s="356"/>
      <c r="E59" s="356"/>
      <c r="F59" s="356"/>
      <c r="G59" s="356"/>
    </row>
    <row r="60" spans="1:7" ht="15">
      <c r="A60" s="356"/>
      <c r="B60" s="356"/>
      <c r="C60" s="356"/>
      <c r="D60" s="356"/>
      <c r="E60" s="356"/>
      <c r="F60" s="356"/>
      <c r="G60" s="356"/>
    </row>
    <row r="61" spans="1:7" ht="15">
      <c r="A61" s="356"/>
      <c r="B61" s="356"/>
      <c r="C61" s="356"/>
      <c r="D61" s="356"/>
      <c r="E61" s="356"/>
      <c r="F61" s="356"/>
      <c r="G61" s="356"/>
    </row>
    <row r="62" spans="1:7" ht="15">
      <c r="A62" s="356"/>
      <c r="B62" s="356"/>
      <c r="C62" s="356"/>
      <c r="D62" s="356"/>
      <c r="E62" s="356"/>
      <c r="F62" s="356"/>
      <c r="G62" s="356"/>
    </row>
    <row r="63" spans="1:7" ht="15">
      <c r="A63" s="356"/>
      <c r="B63" s="356"/>
      <c r="C63" s="356"/>
      <c r="D63" s="356"/>
      <c r="E63" s="356"/>
      <c r="F63" s="356"/>
      <c r="G63" s="356"/>
    </row>
    <row r="64" spans="1:7" ht="15">
      <c r="A64" s="356"/>
      <c r="B64" s="356"/>
      <c r="C64" s="356"/>
      <c r="D64" s="356"/>
      <c r="E64" s="356"/>
      <c r="F64" s="356"/>
      <c r="G64" s="356"/>
    </row>
    <row r="65" spans="1:7" ht="15">
      <c r="A65" s="356"/>
      <c r="B65" s="356"/>
      <c r="C65" s="356"/>
      <c r="D65" s="356"/>
      <c r="E65" s="356"/>
      <c r="F65" s="356"/>
      <c r="G65" s="356"/>
    </row>
    <row r="66" spans="1:7" ht="15">
      <c r="A66" s="356"/>
      <c r="B66" s="356"/>
      <c r="C66" s="356"/>
      <c r="D66" s="356"/>
      <c r="E66" s="356"/>
      <c r="F66" s="356"/>
      <c r="G66" s="356"/>
    </row>
    <row r="67" spans="1:7" ht="15">
      <c r="A67" s="356"/>
      <c r="B67" s="356"/>
      <c r="C67" s="356"/>
      <c r="D67" s="356"/>
      <c r="E67" s="356"/>
      <c r="F67" s="356"/>
      <c r="G67" s="356"/>
    </row>
    <row r="68" spans="1:7" ht="15">
      <c r="A68" s="356"/>
      <c r="B68" s="356"/>
      <c r="C68" s="356"/>
      <c r="D68" s="356"/>
      <c r="E68" s="356"/>
      <c r="F68" s="356"/>
      <c r="G68" s="356"/>
    </row>
    <row r="69" spans="1:7" ht="15">
      <c r="A69" s="356"/>
      <c r="B69" s="356"/>
      <c r="C69" s="356"/>
      <c r="D69" s="356"/>
      <c r="E69" s="356"/>
      <c r="F69" s="356"/>
      <c r="G69" s="356"/>
    </row>
    <row r="70" spans="1:7" ht="15">
      <c r="A70" s="356"/>
      <c r="B70" s="356"/>
      <c r="C70" s="356"/>
      <c r="D70" s="356"/>
      <c r="E70" s="356"/>
      <c r="F70" s="356"/>
      <c r="G70" s="356"/>
    </row>
    <row r="71" spans="1:7" ht="15">
      <c r="A71" s="356"/>
      <c r="B71" s="356"/>
      <c r="C71" s="356"/>
      <c r="D71" s="356"/>
      <c r="E71" s="356"/>
      <c r="F71" s="356"/>
      <c r="G71" s="356"/>
    </row>
    <row r="72" spans="1:7" ht="15">
      <c r="A72" s="356"/>
      <c r="B72" s="356"/>
      <c r="C72" s="356"/>
      <c r="D72" s="356"/>
      <c r="E72" s="356"/>
      <c r="F72" s="356"/>
      <c r="G72" s="356"/>
    </row>
    <row r="73" spans="1:7" ht="15">
      <c r="A73" s="356"/>
      <c r="B73" s="356"/>
      <c r="C73" s="356"/>
      <c r="D73" s="356"/>
      <c r="E73" s="356"/>
      <c r="F73" s="356"/>
      <c r="G73" s="356"/>
    </row>
  </sheetData>
  <mergeCells count="11">
    <mergeCell ref="A12:G13"/>
    <mergeCell ref="A54:G54"/>
    <mergeCell ref="A56:G56"/>
    <mergeCell ref="A49:G49"/>
    <mergeCell ref="A45:G45"/>
    <mergeCell ref="A51:G51"/>
    <mergeCell ref="A47:G47"/>
    <mergeCell ref="A50:G50"/>
    <mergeCell ref="A44:G44"/>
    <mergeCell ref="A48:G48"/>
    <mergeCell ref="A46:G46"/>
  </mergeCells>
  <printOptions/>
  <pageMargins left="0.7" right="0.7" top="0.75" bottom="0.75" header="0.3" footer="0.3"/>
  <pageSetup fitToHeight="0" fitToWidth="1" horizontalDpi="600" verticalDpi="600" orientation="portrait" scale="84" r:id="rId1"/>
  <rowBreaks count="1" manualBreakCount="1">
    <brk id="41" max="16383" man="1"/>
  </rowBreaks>
  <colBreaks count="1" manualBreakCount="1">
    <brk id="9"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58"/>
  <sheetViews>
    <sheetView zoomScale="70" zoomScaleNormal="70" workbookViewId="0" topLeftCell="A1">
      <pane xSplit="1" ySplit="13" topLeftCell="B107" activePane="bottomRight" state="frozen"/>
      <selection pane="topRight" activeCell="B1" sqref="B1"/>
      <selection pane="bottomLeft" activeCell="A6" sqref="A6"/>
      <selection pane="bottomRight" activeCell="E137" sqref="E137"/>
    </sheetView>
  </sheetViews>
  <sheetFormatPr defaultColWidth="9.140625" defaultRowHeight="15" outlineLevelRow="1"/>
  <cols>
    <col min="1" max="1" width="17.8515625" style="0" customWidth="1"/>
    <col min="2" max="2" width="15.57421875" style="203" bestFit="1" customWidth="1"/>
    <col min="3" max="6" width="14.421875" style="203" bestFit="1" customWidth="1"/>
    <col min="7" max="7" width="11.421875" style="203" customWidth="1"/>
    <col min="8" max="8" width="12.140625" style="203" customWidth="1"/>
    <col min="9" max="9" width="10.421875" style="203" customWidth="1"/>
    <col min="10" max="19" width="14.7109375" style="203" bestFit="1" customWidth="1"/>
    <col min="20" max="55" width="14.421875" style="203" bestFit="1" customWidth="1"/>
  </cols>
  <sheetData>
    <row r="1" spans="1:44" ht="30">
      <c r="A1" s="434" t="s">
        <v>250</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row>
    <row r="2" spans="1:44" ht="18.75">
      <c r="A2" s="422" t="s">
        <v>251</v>
      </c>
      <c r="B2" s="435">
        <v>2020</v>
      </c>
      <c r="C2" s="435"/>
      <c r="D2" s="435"/>
      <c r="E2" s="435"/>
      <c r="F2" s="435"/>
      <c r="G2" s="435"/>
      <c r="H2" s="435">
        <v>2020</v>
      </c>
      <c r="I2" s="435"/>
      <c r="J2" s="435"/>
      <c r="K2" s="435"/>
      <c r="L2" s="435"/>
      <c r="M2" s="435"/>
      <c r="N2" s="435"/>
      <c r="O2" s="435"/>
      <c r="P2" s="435"/>
      <c r="Q2" s="435"/>
      <c r="R2" s="435"/>
      <c r="S2" s="435"/>
      <c r="T2" s="435">
        <v>2022</v>
      </c>
      <c r="U2" s="435"/>
      <c r="V2" s="435"/>
      <c r="W2" s="435"/>
      <c r="X2" s="435"/>
      <c r="Y2" s="435"/>
      <c r="Z2" s="435"/>
      <c r="AA2" s="435"/>
      <c r="AB2" s="435"/>
      <c r="AC2" s="435"/>
      <c r="AD2" s="435"/>
      <c r="AE2" s="435"/>
      <c r="AF2" s="435">
        <v>2023</v>
      </c>
      <c r="AG2" s="435"/>
      <c r="AH2" s="435"/>
      <c r="AI2" s="435"/>
      <c r="AJ2" s="435"/>
      <c r="AK2" s="435"/>
      <c r="AL2" s="435"/>
      <c r="AM2" s="435"/>
      <c r="AN2" s="435"/>
      <c r="AO2" s="435"/>
      <c r="AP2" s="435"/>
      <c r="AQ2" s="435"/>
      <c r="AR2" s="435">
        <v>2024</v>
      </c>
    </row>
    <row r="3" spans="1:44" ht="15">
      <c r="A3" s="421" t="s">
        <v>189</v>
      </c>
      <c r="B3" s="426" t="e">
        <f>#REF!</f>
        <v>#REF!</v>
      </c>
      <c r="C3" s="426"/>
      <c r="D3" s="426"/>
      <c r="E3" s="426"/>
      <c r="F3" s="426"/>
      <c r="G3" s="426"/>
      <c r="H3" s="426" t="e">
        <f>#REF!</f>
        <v>#REF!</v>
      </c>
      <c r="I3" s="426"/>
      <c r="J3" s="426"/>
      <c r="K3" s="426"/>
      <c r="L3" s="426"/>
      <c r="M3" s="426"/>
      <c r="N3" s="426"/>
      <c r="O3" s="426"/>
      <c r="P3" s="426"/>
      <c r="Q3" s="426"/>
      <c r="R3" s="426"/>
      <c r="S3" s="426"/>
      <c r="T3" s="426" t="e">
        <f>#REF!</f>
        <v>#REF!</v>
      </c>
      <c r="U3" s="426"/>
      <c r="V3" s="426"/>
      <c r="W3" s="426"/>
      <c r="X3" s="426"/>
      <c r="Y3" s="426"/>
      <c r="Z3" s="426"/>
      <c r="AA3" s="426"/>
      <c r="AB3" s="426"/>
      <c r="AC3" s="426"/>
      <c r="AD3" s="426"/>
      <c r="AE3" s="426"/>
      <c r="AF3" s="426" t="e">
        <f>#REF!</f>
        <v>#REF!</v>
      </c>
      <c r="AG3" s="426"/>
      <c r="AH3" s="426"/>
      <c r="AI3" s="426"/>
      <c r="AJ3" s="426"/>
      <c r="AK3" s="426"/>
      <c r="AL3" s="426"/>
      <c r="AM3" s="426"/>
      <c r="AN3" s="426"/>
      <c r="AO3" s="426"/>
      <c r="AP3" s="426"/>
      <c r="AQ3" s="426"/>
      <c r="AR3" s="426" t="e">
        <f>#REF!</f>
        <v>#REF!</v>
      </c>
    </row>
    <row r="4" spans="1:55" ht="15">
      <c r="A4" s="433" t="s">
        <v>190</v>
      </c>
      <c r="B4" s="432" t="e">
        <f>#REF!</f>
        <v>#REF!</v>
      </c>
      <c r="C4" s="432"/>
      <c r="D4" s="432"/>
      <c r="E4" s="432"/>
      <c r="F4" s="432"/>
      <c r="G4" s="432"/>
      <c r="H4" s="432" t="e">
        <f>#REF!</f>
        <v>#REF!</v>
      </c>
      <c r="I4" s="432"/>
      <c r="J4" s="432"/>
      <c r="K4" s="432"/>
      <c r="L4" s="432"/>
      <c r="M4" s="432"/>
      <c r="N4" s="432"/>
      <c r="O4" s="432"/>
      <c r="P4" s="432"/>
      <c r="Q4" s="432"/>
      <c r="R4" s="432"/>
      <c r="S4" s="432"/>
      <c r="T4" s="432" t="e">
        <f>#REF!</f>
        <v>#REF!</v>
      </c>
      <c r="U4" s="432"/>
      <c r="V4" s="432"/>
      <c r="W4" s="432"/>
      <c r="X4" s="432"/>
      <c r="Y4" s="432"/>
      <c r="Z4" s="432"/>
      <c r="AA4" s="432"/>
      <c r="AB4" s="432"/>
      <c r="AC4" s="432"/>
      <c r="AD4" s="432"/>
      <c r="AE4" s="432"/>
      <c r="AF4" s="432" t="e">
        <f>#REF!</f>
        <v>#REF!</v>
      </c>
      <c r="AG4" s="432"/>
      <c r="AH4" s="432"/>
      <c r="AI4" s="432"/>
      <c r="AJ4" s="432"/>
      <c r="AK4" s="432"/>
      <c r="AL4" s="432"/>
      <c r="AM4" s="432"/>
      <c r="AN4" s="432"/>
      <c r="AO4" s="432"/>
      <c r="AP4" s="432"/>
      <c r="AQ4" s="432"/>
      <c r="AR4" s="432" t="e">
        <f>#REF!</f>
        <v>#REF!</v>
      </c>
      <c r="AS4" s="429"/>
      <c r="AT4" s="429"/>
      <c r="AU4" s="429"/>
      <c r="AV4" s="429"/>
      <c r="AW4" s="429"/>
      <c r="AX4" s="429"/>
      <c r="AY4" s="429"/>
      <c r="AZ4" s="429"/>
      <c r="BA4" s="429"/>
      <c r="BB4" s="429"/>
      <c r="BC4" s="429"/>
    </row>
    <row r="5" spans="1:56" ht="15">
      <c r="A5" s="421"/>
      <c r="B5" s="426" t="e">
        <f>SUM(B3:B4)</f>
        <v>#REF!</v>
      </c>
      <c r="C5" s="426"/>
      <c r="D5" s="426"/>
      <c r="E5" s="426"/>
      <c r="F5" s="426"/>
      <c r="G5" s="426"/>
      <c r="H5" s="426" t="e">
        <f>SUM(H3:H4)</f>
        <v>#REF!</v>
      </c>
      <c r="I5" s="426"/>
      <c r="J5" s="426"/>
      <c r="K5" s="426"/>
      <c r="L5" s="426"/>
      <c r="M5" s="426"/>
      <c r="N5" s="426"/>
      <c r="O5" s="426"/>
      <c r="P5" s="426"/>
      <c r="Q5" s="426"/>
      <c r="R5" s="426"/>
      <c r="S5" s="426"/>
      <c r="T5" s="426" t="e">
        <f>SUM(T3:T4)</f>
        <v>#REF!</v>
      </c>
      <c r="U5" s="426"/>
      <c r="V5" s="426"/>
      <c r="W5" s="426"/>
      <c r="X5" s="426"/>
      <c r="Y5" s="426"/>
      <c r="Z5" s="426"/>
      <c r="AA5" s="426"/>
      <c r="AB5" s="426"/>
      <c r="AC5" s="426"/>
      <c r="AD5" s="426"/>
      <c r="AE5" s="426"/>
      <c r="AF5" s="426" t="e">
        <f>SUM(AF3:AF4)</f>
        <v>#REF!</v>
      </c>
      <c r="AG5" s="426"/>
      <c r="AH5" s="426"/>
      <c r="AI5" s="426"/>
      <c r="AJ5" s="426"/>
      <c r="AK5" s="426"/>
      <c r="AL5" s="426"/>
      <c r="AM5" s="426"/>
      <c r="AN5" s="426"/>
      <c r="AO5" s="426"/>
      <c r="AP5" s="426"/>
      <c r="AQ5" s="426"/>
      <c r="AR5" s="426" t="e">
        <f>SUM(AR3:AR4)</f>
        <v>#REF!</v>
      </c>
      <c r="BD5" s="438"/>
    </row>
    <row r="6" spans="1:56" ht="15">
      <c r="A6" s="421"/>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BD6" s="438"/>
    </row>
    <row r="7" spans="1:56" ht="18.75">
      <c r="A7" s="430" t="s">
        <v>184</v>
      </c>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BD7" s="438"/>
    </row>
    <row r="8" spans="1:56" ht="15">
      <c r="A8" s="421" t="s">
        <v>189</v>
      </c>
      <c r="B8" s="426" t="e">
        <f>#REF!</f>
        <v>#REF!</v>
      </c>
      <c r="C8" s="426"/>
      <c r="D8" s="426"/>
      <c r="E8" s="426"/>
      <c r="F8" s="426"/>
      <c r="G8" s="426"/>
      <c r="H8" s="426" t="e">
        <f>#REF!</f>
        <v>#REF!</v>
      </c>
      <c r="I8" s="426"/>
      <c r="J8" s="426"/>
      <c r="K8" s="426"/>
      <c r="L8" s="426"/>
      <c r="M8" s="426"/>
      <c r="N8" s="426"/>
      <c r="O8" s="426"/>
      <c r="P8" s="426"/>
      <c r="Q8" s="426"/>
      <c r="R8" s="426"/>
      <c r="S8" s="426"/>
      <c r="T8" s="426" t="e">
        <f>#REF!</f>
        <v>#REF!</v>
      </c>
      <c r="U8" s="426"/>
      <c r="V8" s="426"/>
      <c r="W8" s="426"/>
      <c r="X8" s="426"/>
      <c r="Y8" s="426"/>
      <c r="Z8" s="426"/>
      <c r="AA8" s="426"/>
      <c r="AB8" s="426"/>
      <c r="AC8" s="426"/>
      <c r="AD8" s="426"/>
      <c r="AE8" s="426"/>
      <c r="AF8" s="426" t="e">
        <f>#REF!</f>
        <v>#REF!</v>
      </c>
      <c r="AG8" s="426"/>
      <c r="AH8" s="426"/>
      <c r="AI8" s="426"/>
      <c r="AJ8" s="426"/>
      <c r="AK8" s="426"/>
      <c r="AL8" s="426"/>
      <c r="AM8" s="426"/>
      <c r="AN8" s="426"/>
      <c r="AO8" s="426"/>
      <c r="AP8" s="426"/>
      <c r="AQ8" s="426"/>
      <c r="AR8" s="426" t="e">
        <f>#REF!</f>
        <v>#REF!</v>
      </c>
      <c r="BD8" s="438"/>
    </row>
    <row r="9" spans="1:56" ht="15">
      <c r="A9" s="436" t="s">
        <v>190</v>
      </c>
      <c r="B9" s="426" t="e">
        <f>#REF!</f>
        <v>#REF!</v>
      </c>
      <c r="C9" s="426"/>
      <c r="D9" s="426"/>
      <c r="E9" s="426"/>
      <c r="F9" s="426"/>
      <c r="G9" s="426"/>
      <c r="H9" s="426" t="e">
        <f>#REF!</f>
        <v>#REF!</v>
      </c>
      <c r="I9" s="426"/>
      <c r="J9" s="426"/>
      <c r="K9" s="426"/>
      <c r="L9" s="426"/>
      <c r="M9" s="426"/>
      <c r="N9" s="426"/>
      <c r="O9" s="426"/>
      <c r="P9" s="426"/>
      <c r="Q9" s="426"/>
      <c r="R9" s="426"/>
      <c r="S9" s="426"/>
      <c r="T9" s="426" t="e">
        <f>#REF!</f>
        <v>#REF!</v>
      </c>
      <c r="U9" s="426"/>
      <c r="V9" s="426"/>
      <c r="W9" s="426"/>
      <c r="X9" s="426"/>
      <c r="Y9" s="426"/>
      <c r="Z9" s="426"/>
      <c r="AA9" s="426"/>
      <c r="AB9" s="426"/>
      <c r="AC9" s="426"/>
      <c r="AD9" s="426"/>
      <c r="AE9" s="426"/>
      <c r="AF9" s="426" t="e">
        <f>#REF!</f>
        <v>#REF!</v>
      </c>
      <c r="AG9" s="426"/>
      <c r="AH9" s="426"/>
      <c r="AI9" s="426"/>
      <c r="AJ9" s="426"/>
      <c r="AK9" s="426"/>
      <c r="AL9" s="426"/>
      <c r="AM9" s="426"/>
      <c r="AN9" s="426"/>
      <c r="AO9" s="426"/>
      <c r="AP9" s="426"/>
      <c r="AQ9" s="426"/>
      <c r="AR9" s="426" t="e">
        <f>#REF!</f>
        <v>#REF!</v>
      </c>
      <c r="BD9" s="438"/>
    </row>
    <row r="10" spans="1:56" ht="15">
      <c r="A10" s="436" t="s">
        <v>252</v>
      </c>
      <c r="B10" s="426" t="e">
        <f>#REF!</f>
        <v>#REF!</v>
      </c>
      <c r="C10" s="426"/>
      <c r="D10" s="426"/>
      <c r="E10" s="426"/>
      <c r="F10" s="426"/>
      <c r="G10" s="426"/>
      <c r="H10" s="426" t="e">
        <f>#REF!</f>
        <v>#REF!</v>
      </c>
      <c r="I10" s="426"/>
      <c r="J10" s="426"/>
      <c r="K10" s="426"/>
      <c r="L10" s="426"/>
      <c r="M10" s="426"/>
      <c r="N10" s="426"/>
      <c r="O10" s="426"/>
      <c r="P10" s="426"/>
      <c r="Q10" s="426"/>
      <c r="R10" s="426"/>
      <c r="S10" s="426"/>
      <c r="T10" s="426" t="e">
        <f>#REF!</f>
        <v>#REF!</v>
      </c>
      <c r="U10" s="426"/>
      <c r="V10" s="426"/>
      <c r="W10" s="426"/>
      <c r="X10" s="426"/>
      <c r="Y10" s="426"/>
      <c r="Z10" s="426"/>
      <c r="AA10" s="426"/>
      <c r="AB10" s="426"/>
      <c r="AC10" s="426"/>
      <c r="AD10" s="426"/>
      <c r="AE10" s="426"/>
      <c r="AF10" s="426" t="e">
        <f>#REF!</f>
        <v>#REF!</v>
      </c>
      <c r="AG10" s="426"/>
      <c r="AH10" s="426"/>
      <c r="AI10" s="426"/>
      <c r="AJ10" s="426"/>
      <c r="AK10" s="426"/>
      <c r="AL10" s="426"/>
      <c r="AM10" s="426"/>
      <c r="AN10" s="426"/>
      <c r="AO10" s="426"/>
      <c r="AP10" s="426"/>
      <c r="AQ10" s="426"/>
      <c r="AR10" s="426" t="e">
        <f>#REF!</f>
        <v>#REF!</v>
      </c>
      <c r="BD10" s="438"/>
    </row>
    <row r="11" spans="1:56" ht="15">
      <c r="A11" s="421"/>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BD11" s="438"/>
    </row>
    <row r="12" spans="1:56" ht="15.75" thickBot="1">
      <c r="A12" s="421"/>
      <c r="BD12" s="438"/>
    </row>
    <row r="13" spans="1:67" ht="19.5" thickBot="1">
      <c r="A13" s="422" t="s">
        <v>244</v>
      </c>
      <c r="B13" s="431">
        <v>44013</v>
      </c>
      <c r="C13" s="424">
        <v>44044</v>
      </c>
      <c r="D13" s="424">
        <v>44075</v>
      </c>
      <c r="E13" s="424">
        <v>44105</v>
      </c>
      <c r="F13" s="424">
        <v>44136</v>
      </c>
      <c r="G13" s="425">
        <v>44166</v>
      </c>
      <c r="H13" s="431">
        <v>44197</v>
      </c>
      <c r="I13" s="424">
        <v>44228</v>
      </c>
      <c r="J13" s="424">
        <v>44256</v>
      </c>
      <c r="K13" s="424">
        <v>44287</v>
      </c>
      <c r="L13" s="424">
        <v>44317</v>
      </c>
      <c r="M13" s="424">
        <v>44348</v>
      </c>
      <c r="N13" s="424">
        <v>44378</v>
      </c>
      <c r="O13" s="424">
        <v>44409</v>
      </c>
      <c r="P13" s="424">
        <v>44440</v>
      </c>
      <c r="Q13" s="424">
        <v>44470</v>
      </c>
      <c r="R13" s="424">
        <v>44501</v>
      </c>
      <c r="S13" s="425">
        <v>44531</v>
      </c>
      <c r="T13" s="431">
        <v>44562</v>
      </c>
      <c r="U13" s="424">
        <v>44593</v>
      </c>
      <c r="V13" s="424">
        <v>44621</v>
      </c>
      <c r="W13" s="424">
        <v>44652</v>
      </c>
      <c r="X13" s="424">
        <v>44682</v>
      </c>
      <c r="Y13" s="424">
        <v>44713</v>
      </c>
      <c r="Z13" s="424">
        <v>44743</v>
      </c>
      <c r="AA13" s="424">
        <v>44774</v>
      </c>
      <c r="AB13" s="424">
        <v>44805</v>
      </c>
      <c r="AC13" s="424">
        <v>44835</v>
      </c>
      <c r="AD13" s="424">
        <v>44866</v>
      </c>
      <c r="AE13" s="425">
        <v>44896</v>
      </c>
      <c r="AF13" s="431">
        <v>44927</v>
      </c>
      <c r="AG13" s="424">
        <v>44958</v>
      </c>
      <c r="AH13" s="424">
        <v>44986</v>
      </c>
      <c r="AI13" s="424">
        <v>45017</v>
      </c>
      <c r="AJ13" s="424">
        <v>45047</v>
      </c>
      <c r="AK13" s="424">
        <v>45078</v>
      </c>
      <c r="AL13" s="424">
        <v>45108</v>
      </c>
      <c r="AM13" s="424">
        <v>45139</v>
      </c>
      <c r="AN13" s="424">
        <v>45170</v>
      </c>
      <c r="AO13" s="424">
        <v>45200</v>
      </c>
      <c r="AP13" s="424">
        <v>45231</v>
      </c>
      <c r="AQ13" s="425">
        <v>45261</v>
      </c>
      <c r="AR13" s="431">
        <v>45292</v>
      </c>
      <c r="AS13" s="424">
        <v>45323</v>
      </c>
      <c r="AT13" s="424">
        <v>45352</v>
      </c>
      <c r="AU13" s="424">
        <v>45383</v>
      </c>
      <c r="AV13" s="424">
        <v>45413</v>
      </c>
      <c r="AW13" s="424">
        <v>45444</v>
      </c>
      <c r="AX13" s="424">
        <v>45474</v>
      </c>
      <c r="AY13" s="424">
        <v>45505</v>
      </c>
      <c r="AZ13" s="424">
        <v>45536</v>
      </c>
      <c r="BA13" s="424">
        <v>45566</v>
      </c>
      <c r="BB13" s="424">
        <v>45597</v>
      </c>
      <c r="BC13" s="424">
        <v>45627</v>
      </c>
      <c r="BD13" s="439"/>
      <c r="BE13" s="418"/>
      <c r="BF13" s="418"/>
      <c r="BG13" s="418"/>
      <c r="BH13" s="418"/>
      <c r="BI13" s="418"/>
      <c r="BJ13" s="418"/>
      <c r="BK13" s="418"/>
      <c r="BL13" s="418"/>
      <c r="BM13" s="418"/>
      <c r="BN13" s="418"/>
      <c r="BO13" s="418"/>
    </row>
    <row r="14" spans="1:56" ht="15">
      <c r="A14" s="421" t="s">
        <v>245</v>
      </c>
      <c r="B14" s="426" t="e">
        <f>B3/6</f>
        <v>#REF!</v>
      </c>
      <c r="C14" s="426" t="e">
        <f>B14</f>
        <v>#REF!</v>
      </c>
      <c r="D14" s="426" t="e">
        <f aca="true" t="shared" si="0" ref="D14:G14">C14</f>
        <v>#REF!</v>
      </c>
      <c r="E14" s="426" t="e">
        <f t="shared" si="0"/>
        <v>#REF!</v>
      </c>
      <c r="F14" s="426" t="e">
        <f t="shared" si="0"/>
        <v>#REF!</v>
      </c>
      <c r="G14" s="426" t="e">
        <f t="shared" si="0"/>
        <v>#REF!</v>
      </c>
      <c r="H14" s="426" t="e">
        <f>H3/12</f>
        <v>#REF!</v>
      </c>
      <c r="I14" s="426" t="e">
        <f>H14</f>
        <v>#REF!</v>
      </c>
      <c r="J14" s="426" t="e">
        <f aca="true" t="shared" si="1" ref="J14:S14">I14</f>
        <v>#REF!</v>
      </c>
      <c r="K14" s="426" t="e">
        <f t="shared" si="1"/>
        <v>#REF!</v>
      </c>
      <c r="L14" s="426" t="e">
        <f t="shared" si="1"/>
        <v>#REF!</v>
      </c>
      <c r="M14" s="426" t="e">
        <f t="shared" si="1"/>
        <v>#REF!</v>
      </c>
      <c r="N14" s="426" t="e">
        <f t="shared" si="1"/>
        <v>#REF!</v>
      </c>
      <c r="O14" s="426" t="e">
        <f t="shared" si="1"/>
        <v>#REF!</v>
      </c>
      <c r="P14" s="426" t="e">
        <f t="shared" si="1"/>
        <v>#REF!</v>
      </c>
      <c r="Q14" s="426" t="e">
        <f t="shared" si="1"/>
        <v>#REF!</v>
      </c>
      <c r="R14" s="426" t="e">
        <f t="shared" si="1"/>
        <v>#REF!</v>
      </c>
      <c r="S14" s="426" t="e">
        <f t="shared" si="1"/>
        <v>#REF!</v>
      </c>
      <c r="T14" s="426" t="e">
        <f>T3/12</f>
        <v>#REF!</v>
      </c>
      <c r="U14" s="426" t="e">
        <f>T14</f>
        <v>#REF!</v>
      </c>
      <c r="V14" s="426" t="e">
        <f aca="true" t="shared" si="2" ref="V14:AE14">U14</f>
        <v>#REF!</v>
      </c>
      <c r="W14" s="426" t="e">
        <f t="shared" si="2"/>
        <v>#REF!</v>
      </c>
      <c r="X14" s="426" t="e">
        <f t="shared" si="2"/>
        <v>#REF!</v>
      </c>
      <c r="Y14" s="426" t="e">
        <f t="shared" si="2"/>
        <v>#REF!</v>
      </c>
      <c r="Z14" s="426" t="e">
        <f t="shared" si="2"/>
        <v>#REF!</v>
      </c>
      <c r="AA14" s="426" t="e">
        <f t="shared" si="2"/>
        <v>#REF!</v>
      </c>
      <c r="AB14" s="426" t="e">
        <f t="shared" si="2"/>
        <v>#REF!</v>
      </c>
      <c r="AC14" s="426" t="e">
        <f t="shared" si="2"/>
        <v>#REF!</v>
      </c>
      <c r="AD14" s="426" t="e">
        <f t="shared" si="2"/>
        <v>#REF!</v>
      </c>
      <c r="AE14" s="426" t="e">
        <f t="shared" si="2"/>
        <v>#REF!</v>
      </c>
      <c r="AF14" s="426" t="e">
        <f>AF3/12</f>
        <v>#REF!</v>
      </c>
      <c r="AG14" s="426" t="e">
        <f>AF14</f>
        <v>#REF!</v>
      </c>
      <c r="AH14" s="426" t="e">
        <f aca="true" t="shared" si="3" ref="AH14:AQ14">AG14</f>
        <v>#REF!</v>
      </c>
      <c r="AI14" s="426" t="e">
        <f t="shared" si="3"/>
        <v>#REF!</v>
      </c>
      <c r="AJ14" s="426" t="e">
        <f t="shared" si="3"/>
        <v>#REF!</v>
      </c>
      <c r="AK14" s="426" t="e">
        <f t="shared" si="3"/>
        <v>#REF!</v>
      </c>
      <c r="AL14" s="426" t="e">
        <f t="shared" si="3"/>
        <v>#REF!</v>
      </c>
      <c r="AM14" s="426" t="e">
        <f t="shared" si="3"/>
        <v>#REF!</v>
      </c>
      <c r="AN14" s="426" t="e">
        <f t="shared" si="3"/>
        <v>#REF!</v>
      </c>
      <c r="AO14" s="426" t="e">
        <f t="shared" si="3"/>
        <v>#REF!</v>
      </c>
      <c r="AP14" s="426" t="e">
        <f t="shared" si="3"/>
        <v>#REF!</v>
      </c>
      <c r="AQ14" s="426" t="e">
        <f t="shared" si="3"/>
        <v>#REF!</v>
      </c>
      <c r="AR14" s="426" t="e">
        <f>AR3/12</f>
        <v>#REF!</v>
      </c>
      <c r="AS14" s="426" t="e">
        <f>AR14</f>
        <v>#REF!</v>
      </c>
      <c r="AT14" s="426" t="e">
        <f aca="true" t="shared" si="4" ref="AT14:BC14">AS14</f>
        <v>#REF!</v>
      </c>
      <c r="AU14" s="426" t="e">
        <f t="shared" si="4"/>
        <v>#REF!</v>
      </c>
      <c r="AV14" s="426" t="e">
        <f t="shared" si="4"/>
        <v>#REF!</v>
      </c>
      <c r="AW14" s="426" t="e">
        <f t="shared" si="4"/>
        <v>#REF!</v>
      </c>
      <c r="AX14" s="426" t="e">
        <f t="shared" si="4"/>
        <v>#REF!</v>
      </c>
      <c r="AY14" s="426" t="e">
        <f t="shared" si="4"/>
        <v>#REF!</v>
      </c>
      <c r="AZ14" s="426" t="e">
        <f t="shared" si="4"/>
        <v>#REF!</v>
      </c>
      <c r="BA14" s="426" t="e">
        <f t="shared" si="4"/>
        <v>#REF!</v>
      </c>
      <c r="BB14" s="426" t="e">
        <f t="shared" si="4"/>
        <v>#REF!</v>
      </c>
      <c r="BC14" s="426" t="e">
        <f t="shared" si="4"/>
        <v>#REF!</v>
      </c>
      <c r="BD14" s="438"/>
    </row>
    <row r="15" spans="1:56" ht="30">
      <c r="A15" s="421" t="s">
        <v>246</v>
      </c>
      <c r="B15" s="432" t="e">
        <f>B4/6</f>
        <v>#REF!</v>
      </c>
      <c r="C15" s="432" t="e">
        <f>B15</f>
        <v>#REF!</v>
      </c>
      <c r="D15" s="432" t="e">
        <f aca="true" t="shared" si="5" ref="D15:G15">C15</f>
        <v>#REF!</v>
      </c>
      <c r="E15" s="432" t="e">
        <f t="shared" si="5"/>
        <v>#REF!</v>
      </c>
      <c r="F15" s="432" t="e">
        <f t="shared" si="5"/>
        <v>#REF!</v>
      </c>
      <c r="G15" s="432" t="e">
        <f t="shared" si="5"/>
        <v>#REF!</v>
      </c>
      <c r="H15" s="432" t="e">
        <f>H4/12</f>
        <v>#REF!</v>
      </c>
      <c r="I15" s="432" t="e">
        <f>H15</f>
        <v>#REF!</v>
      </c>
      <c r="J15" s="432" t="e">
        <f aca="true" t="shared" si="6" ref="J15:S15">I15</f>
        <v>#REF!</v>
      </c>
      <c r="K15" s="432" t="e">
        <f t="shared" si="6"/>
        <v>#REF!</v>
      </c>
      <c r="L15" s="432" t="e">
        <f t="shared" si="6"/>
        <v>#REF!</v>
      </c>
      <c r="M15" s="432" t="e">
        <f t="shared" si="6"/>
        <v>#REF!</v>
      </c>
      <c r="N15" s="432" t="e">
        <f t="shared" si="6"/>
        <v>#REF!</v>
      </c>
      <c r="O15" s="432" t="e">
        <f t="shared" si="6"/>
        <v>#REF!</v>
      </c>
      <c r="P15" s="432" t="e">
        <f t="shared" si="6"/>
        <v>#REF!</v>
      </c>
      <c r="Q15" s="432" t="e">
        <f t="shared" si="6"/>
        <v>#REF!</v>
      </c>
      <c r="R15" s="432" t="e">
        <f t="shared" si="6"/>
        <v>#REF!</v>
      </c>
      <c r="S15" s="432" t="e">
        <f t="shared" si="6"/>
        <v>#REF!</v>
      </c>
      <c r="T15" s="432" t="e">
        <f>T4/12</f>
        <v>#REF!</v>
      </c>
      <c r="U15" s="432" t="e">
        <f>T15</f>
        <v>#REF!</v>
      </c>
      <c r="V15" s="432" t="e">
        <f aca="true" t="shared" si="7" ref="V15:AE15">U15</f>
        <v>#REF!</v>
      </c>
      <c r="W15" s="432" t="e">
        <f t="shared" si="7"/>
        <v>#REF!</v>
      </c>
      <c r="X15" s="432" t="e">
        <f t="shared" si="7"/>
        <v>#REF!</v>
      </c>
      <c r="Y15" s="432" t="e">
        <f t="shared" si="7"/>
        <v>#REF!</v>
      </c>
      <c r="Z15" s="432" t="e">
        <f t="shared" si="7"/>
        <v>#REF!</v>
      </c>
      <c r="AA15" s="432" t="e">
        <f t="shared" si="7"/>
        <v>#REF!</v>
      </c>
      <c r="AB15" s="432" t="e">
        <f t="shared" si="7"/>
        <v>#REF!</v>
      </c>
      <c r="AC15" s="432" t="e">
        <f t="shared" si="7"/>
        <v>#REF!</v>
      </c>
      <c r="AD15" s="432" t="e">
        <f t="shared" si="7"/>
        <v>#REF!</v>
      </c>
      <c r="AE15" s="432" t="e">
        <f t="shared" si="7"/>
        <v>#REF!</v>
      </c>
      <c r="AF15" s="432" t="e">
        <f>AF4/12</f>
        <v>#REF!</v>
      </c>
      <c r="AG15" s="432" t="e">
        <f>AF15</f>
        <v>#REF!</v>
      </c>
      <c r="AH15" s="432" t="e">
        <f aca="true" t="shared" si="8" ref="AH15:AQ15">AG15</f>
        <v>#REF!</v>
      </c>
      <c r="AI15" s="432" t="e">
        <f t="shared" si="8"/>
        <v>#REF!</v>
      </c>
      <c r="AJ15" s="432" t="e">
        <f t="shared" si="8"/>
        <v>#REF!</v>
      </c>
      <c r="AK15" s="432" t="e">
        <f t="shared" si="8"/>
        <v>#REF!</v>
      </c>
      <c r="AL15" s="432" t="e">
        <f t="shared" si="8"/>
        <v>#REF!</v>
      </c>
      <c r="AM15" s="432" t="e">
        <f t="shared" si="8"/>
        <v>#REF!</v>
      </c>
      <c r="AN15" s="432" t="e">
        <f t="shared" si="8"/>
        <v>#REF!</v>
      </c>
      <c r="AO15" s="432" t="e">
        <f t="shared" si="8"/>
        <v>#REF!</v>
      </c>
      <c r="AP15" s="432" t="e">
        <f t="shared" si="8"/>
        <v>#REF!</v>
      </c>
      <c r="AQ15" s="432" t="e">
        <f t="shared" si="8"/>
        <v>#REF!</v>
      </c>
      <c r="AR15" s="432" t="e">
        <f>AR4/12</f>
        <v>#REF!</v>
      </c>
      <c r="AS15" s="432" t="e">
        <f>AR15</f>
        <v>#REF!</v>
      </c>
      <c r="AT15" s="432" t="e">
        <f aca="true" t="shared" si="9" ref="AT15:BC15">AS15</f>
        <v>#REF!</v>
      </c>
      <c r="AU15" s="432" t="e">
        <f t="shared" si="9"/>
        <v>#REF!</v>
      </c>
      <c r="AV15" s="432" t="e">
        <f t="shared" si="9"/>
        <v>#REF!</v>
      </c>
      <c r="AW15" s="432" t="e">
        <f t="shared" si="9"/>
        <v>#REF!</v>
      </c>
      <c r="AX15" s="432" t="e">
        <f t="shared" si="9"/>
        <v>#REF!</v>
      </c>
      <c r="AY15" s="432" t="e">
        <f t="shared" si="9"/>
        <v>#REF!</v>
      </c>
      <c r="AZ15" s="432" t="e">
        <f t="shared" si="9"/>
        <v>#REF!</v>
      </c>
      <c r="BA15" s="432" t="e">
        <f t="shared" si="9"/>
        <v>#REF!</v>
      </c>
      <c r="BB15" s="432" t="e">
        <f t="shared" si="9"/>
        <v>#REF!</v>
      </c>
      <c r="BC15" s="432" t="e">
        <f t="shared" si="9"/>
        <v>#REF!</v>
      </c>
      <c r="BD15" s="438"/>
    </row>
    <row r="16" spans="1:56" ht="15">
      <c r="A16" s="421"/>
      <c r="B16" s="426" t="e">
        <f>SUM(B14:G15)</f>
        <v>#REF!</v>
      </c>
      <c r="C16" s="426"/>
      <c r="D16" s="426"/>
      <c r="E16" s="426"/>
      <c r="F16" s="426"/>
      <c r="G16" s="426"/>
      <c r="H16" s="427" t="e">
        <f>SUM(H14:S15)</f>
        <v>#REF!</v>
      </c>
      <c r="T16" s="427" t="e">
        <f>SUM(T14:AE15)</f>
        <v>#REF!</v>
      </c>
      <c r="AF16" s="427" t="e">
        <f>SUM(AF14:AQ15)</f>
        <v>#REF!</v>
      </c>
      <c r="AR16" s="427" t="e">
        <f>SUM(AR14:BC15)</f>
        <v>#REF!</v>
      </c>
      <c r="BD16" s="438"/>
    </row>
    <row r="17" spans="1:56" ht="15">
      <c r="A17" s="421"/>
      <c r="B17" s="426"/>
      <c r="C17" s="426"/>
      <c r="D17" s="426"/>
      <c r="E17" s="426"/>
      <c r="F17" s="426"/>
      <c r="G17" s="426"/>
      <c r="BD17" s="438"/>
    </row>
    <row r="18" spans="1:56" ht="37.5">
      <c r="A18" s="430" t="s">
        <v>249</v>
      </c>
      <c r="B18" s="429"/>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38"/>
    </row>
    <row r="19" spans="1:56" ht="15" outlineLevel="1">
      <c r="A19" s="421" t="s">
        <v>247</v>
      </c>
      <c r="B19" s="427" t="e">
        <f aca="true" t="shared" si="10" ref="B19:AG19">B14</f>
        <v>#REF!</v>
      </c>
      <c r="C19" s="427" t="e">
        <f t="shared" si="10"/>
        <v>#REF!</v>
      </c>
      <c r="D19" s="427" t="e">
        <f t="shared" si="10"/>
        <v>#REF!</v>
      </c>
      <c r="E19" s="427" t="e">
        <f t="shared" si="10"/>
        <v>#REF!</v>
      </c>
      <c r="F19" s="427" t="e">
        <f t="shared" si="10"/>
        <v>#REF!</v>
      </c>
      <c r="G19" s="427" t="e">
        <f t="shared" si="10"/>
        <v>#REF!</v>
      </c>
      <c r="H19" s="427" t="e">
        <f t="shared" si="10"/>
        <v>#REF!</v>
      </c>
      <c r="I19" s="427" t="e">
        <f t="shared" si="10"/>
        <v>#REF!</v>
      </c>
      <c r="J19" s="427" t="e">
        <f t="shared" si="10"/>
        <v>#REF!</v>
      </c>
      <c r="K19" s="427" t="e">
        <f t="shared" si="10"/>
        <v>#REF!</v>
      </c>
      <c r="L19" s="427" t="e">
        <f t="shared" si="10"/>
        <v>#REF!</v>
      </c>
      <c r="M19" s="427" t="e">
        <f t="shared" si="10"/>
        <v>#REF!</v>
      </c>
      <c r="N19" s="427" t="e">
        <f t="shared" si="10"/>
        <v>#REF!</v>
      </c>
      <c r="O19" s="427" t="e">
        <f t="shared" si="10"/>
        <v>#REF!</v>
      </c>
      <c r="P19" s="427" t="e">
        <f t="shared" si="10"/>
        <v>#REF!</v>
      </c>
      <c r="Q19" s="427" t="e">
        <f t="shared" si="10"/>
        <v>#REF!</v>
      </c>
      <c r="R19" s="427" t="e">
        <f t="shared" si="10"/>
        <v>#REF!</v>
      </c>
      <c r="S19" s="427" t="e">
        <f t="shared" si="10"/>
        <v>#REF!</v>
      </c>
      <c r="T19" s="427" t="e">
        <f t="shared" si="10"/>
        <v>#REF!</v>
      </c>
      <c r="U19" s="427" t="e">
        <f t="shared" si="10"/>
        <v>#REF!</v>
      </c>
      <c r="V19" s="427" t="e">
        <f t="shared" si="10"/>
        <v>#REF!</v>
      </c>
      <c r="W19" s="427" t="e">
        <f t="shared" si="10"/>
        <v>#REF!</v>
      </c>
      <c r="X19" s="427" t="e">
        <f t="shared" si="10"/>
        <v>#REF!</v>
      </c>
      <c r="Y19" s="427" t="e">
        <f t="shared" si="10"/>
        <v>#REF!</v>
      </c>
      <c r="Z19" s="427" t="e">
        <f t="shared" si="10"/>
        <v>#REF!</v>
      </c>
      <c r="AA19" s="427" t="e">
        <f t="shared" si="10"/>
        <v>#REF!</v>
      </c>
      <c r="AB19" s="427" t="e">
        <f t="shared" si="10"/>
        <v>#REF!</v>
      </c>
      <c r="AC19" s="427" t="e">
        <f t="shared" si="10"/>
        <v>#REF!</v>
      </c>
      <c r="AD19" s="427" t="e">
        <f t="shared" si="10"/>
        <v>#REF!</v>
      </c>
      <c r="AE19" s="427" t="e">
        <f t="shared" si="10"/>
        <v>#REF!</v>
      </c>
      <c r="AF19" s="427" t="e">
        <f t="shared" si="10"/>
        <v>#REF!</v>
      </c>
      <c r="AG19" s="427" t="e">
        <f t="shared" si="10"/>
        <v>#REF!</v>
      </c>
      <c r="AH19" s="427" t="e">
        <f aca="true" t="shared" si="11" ref="AH19:BC19">AH14</f>
        <v>#REF!</v>
      </c>
      <c r="AI19" s="427" t="e">
        <f t="shared" si="11"/>
        <v>#REF!</v>
      </c>
      <c r="AJ19" s="427" t="e">
        <f t="shared" si="11"/>
        <v>#REF!</v>
      </c>
      <c r="AK19" s="427" t="e">
        <f t="shared" si="11"/>
        <v>#REF!</v>
      </c>
      <c r="AL19" s="427" t="e">
        <f t="shared" si="11"/>
        <v>#REF!</v>
      </c>
      <c r="AM19" s="427" t="e">
        <f t="shared" si="11"/>
        <v>#REF!</v>
      </c>
      <c r="AN19" s="427" t="e">
        <f t="shared" si="11"/>
        <v>#REF!</v>
      </c>
      <c r="AO19" s="427" t="e">
        <f t="shared" si="11"/>
        <v>#REF!</v>
      </c>
      <c r="AP19" s="427" t="e">
        <f t="shared" si="11"/>
        <v>#REF!</v>
      </c>
      <c r="AQ19" s="427" t="e">
        <f t="shared" si="11"/>
        <v>#REF!</v>
      </c>
      <c r="AR19" s="427" t="e">
        <f t="shared" si="11"/>
        <v>#REF!</v>
      </c>
      <c r="AS19" s="427" t="e">
        <f t="shared" si="11"/>
        <v>#REF!</v>
      </c>
      <c r="AT19" s="427" t="e">
        <f t="shared" si="11"/>
        <v>#REF!</v>
      </c>
      <c r="AU19" s="427" t="e">
        <f t="shared" si="11"/>
        <v>#REF!</v>
      </c>
      <c r="AV19" s="427" t="e">
        <f t="shared" si="11"/>
        <v>#REF!</v>
      </c>
      <c r="AW19" s="427" t="e">
        <f t="shared" si="11"/>
        <v>#REF!</v>
      </c>
      <c r="AX19" s="427" t="e">
        <f t="shared" si="11"/>
        <v>#REF!</v>
      </c>
      <c r="AY19" s="427" t="e">
        <f t="shared" si="11"/>
        <v>#REF!</v>
      </c>
      <c r="AZ19" s="427" t="e">
        <f t="shared" si="11"/>
        <v>#REF!</v>
      </c>
      <c r="BA19" s="427" t="e">
        <f t="shared" si="11"/>
        <v>#REF!</v>
      </c>
      <c r="BB19" s="427" t="e">
        <f t="shared" si="11"/>
        <v>#REF!</v>
      </c>
      <c r="BC19" s="427" t="e">
        <f t="shared" si="11"/>
        <v>#REF!</v>
      </c>
      <c r="BD19" s="438"/>
    </row>
    <row r="20" spans="3:56" ht="15" outlineLevel="1">
      <c r="C20" s="427"/>
      <c r="BD20" s="438"/>
    </row>
    <row r="21" spans="1:56" ht="15.75" outlineLevel="1" thickBot="1">
      <c r="A21" s="28" t="s">
        <v>248</v>
      </c>
      <c r="D21" s="427"/>
      <c r="BD21" s="438"/>
    </row>
    <row r="22" spans="1:56" ht="15.75" outlineLevel="1" thickBot="1">
      <c r="A22" s="419">
        <v>44013</v>
      </c>
      <c r="B22" s="427" t="e">
        <f>B$15/12</f>
        <v>#REF!</v>
      </c>
      <c r="C22" s="427" t="e">
        <f>B22</f>
        <v>#REF!</v>
      </c>
      <c r="D22" s="427" t="e">
        <f aca="true" t="shared" si="12" ref="D22:S29">C22</f>
        <v>#REF!</v>
      </c>
      <c r="E22" s="427" t="e">
        <f t="shared" si="12"/>
        <v>#REF!</v>
      </c>
      <c r="F22" s="427" t="e">
        <f t="shared" si="12"/>
        <v>#REF!</v>
      </c>
      <c r="G22" s="427" t="e">
        <f t="shared" si="12"/>
        <v>#REF!</v>
      </c>
      <c r="H22" s="427" t="e">
        <f t="shared" si="12"/>
        <v>#REF!</v>
      </c>
      <c r="I22" s="427" t="e">
        <f t="shared" si="12"/>
        <v>#REF!</v>
      </c>
      <c r="J22" s="427" t="e">
        <f t="shared" si="12"/>
        <v>#REF!</v>
      </c>
      <c r="K22" s="427" t="e">
        <f t="shared" si="12"/>
        <v>#REF!</v>
      </c>
      <c r="L22" s="427" t="e">
        <f t="shared" si="12"/>
        <v>#REF!</v>
      </c>
      <c r="M22" s="427" t="e">
        <f t="shared" si="12"/>
        <v>#REF!</v>
      </c>
      <c r="BD22" s="438"/>
    </row>
    <row r="23" spans="1:56" ht="15.75" outlineLevel="1" thickBot="1">
      <c r="A23" s="419">
        <v>44044</v>
      </c>
      <c r="C23" s="427" t="e">
        <f>C$15/12</f>
        <v>#REF!</v>
      </c>
      <c r="D23" s="427" t="e">
        <f>C23</f>
        <v>#REF!</v>
      </c>
      <c r="E23" s="427" t="e">
        <f t="shared" si="12"/>
        <v>#REF!</v>
      </c>
      <c r="F23" s="427" t="e">
        <f t="shared" si="12"/>
        <v>#REF!</v>
      </c>
      <c r="G23" s="427" t="e">
        <f t="shared" si="12"/>
        <v>#REF!</v>
      </c>
      <c r="H23" s="427" t="e">
        <f t="shared" si="12"/>
        <v>#REF!</v>
      </c>
      <c r="I23" s="427" t="e">
        <f t="shared" si="12"/>
        <v>#REF!</v>
      </c>
      <c r="J23" s="427" t="e">
        <f t="shared" si="12"/>
        <v>#REF!</v>
      </c>
      <c r="K23" s="427" t="e">
        <f t="shared" si="12"/>
        <v>#REF!</v>
      </c>
      <c r="L23" s="427" t="e">
        <f t="shared" si="12"/>
        <v>#REF!</v>
      </c>
      <c r="M23" s="427" t="e">
        <f t="shared" si="12"/>
        <v>#REF!</v>
      </c>
      <c r="N23" s="427" t="e">
        <f t="shared" si="12"/>
        <v>#REF!</v>
      </c>
      <c r="BD23" s="438"/>
    </row>
    <row r="24" spans="1:56" ht="15.75" outlineLevel="1" thickBot="1">
      <c r="A24" s="419">
        <v>44075</v>
      </c>
      <c r="D24" s="427" t="e">
        <f>D$15/12</f>
        <v>#REF!</v>
      </c>
      <c r="E24" s="427" t="e">
        <f>D24</f>
        <v>#REF!</v>
      </c>
      <c r="F24" s="427" t="e">
        <f t="shared" si="12"/>
        <v>#REF!</v>
      </c>
      <c r="G24" s="427" t="e">
        <f t="shared" si="12"/>
        <v>#REF!</v>
      </c>
      <c r="H24" s="427" t="e">
        <f t="shared" si="12"/>
        <v>#REF!</v>
      </c>
      <c r="I24" s="427" t="e">
        <f t="shared" si="12"/>
        <v>#REF!</v>
      </c>
      <c r="J24" s="427" t="e">
        <f t="shared" si="12"/>
        <v>#REF!</v>
      </c>
      <c r="K24" s="427" t="e">
        <f t="shared" si="12"/>
        <v>#REF!</v>
      </c>
      <c r="L24" s="427" t="e">
        <f t="shared" si="12"/>
        <v>#REF!</v>
      </c>
      <c r="M24" s="427" t="e">
        <f t="shared" si="12"/>
        <v>#REF!</v>
      </c>
      <c r="N24" s="427" t="e">
        <f t="shared" si="12"/>
        <v>#REF!</v>
      </c>
      <c r="O24" s="427" t="e">
        <f t="shared" si="12"/>
        <v>#REF!</v>
      </c>
      <c r="BD24" s="438"/>
    </row>
    <row r="25" spans="1:56" ht="15.75" outlineLevel="1" thickBot="1">
      <c r="A25" s="419">
        <v>44105</v>
      </c>
      <c r="E25" s="427" t="e">
        <f>E$15/12</f>
        <v>#REF!</v>
      </c>
      <c r="F25" s="427" t="e">
        <f>E25</f>
        <v>#REF!</v>
      </c>
      <c r="G25" s="427" t="e">
        <f t="shared" si="12"/>
        <v>#REF!</v>
      </c>
      <c r="H25" s="427" t="e">
        <f t="shared" si="12"/>
        <v>#REF!</v>
      </c>
      <c r="I25" s="427" t="e">
        <f t="shared" si="12"/>
        <v>#REF!</v>
      </c>
      <c r="J25" s="427" t="e">
        <f t="shared" si="12"/>
        <v>#REF!</v>
      </c>
      <c r="K25" s="427" t="e">
        <f t="shared" si="12"/>
        <v>#REF!</v>
      </c>
      <c r="L25" s="427" t="e">
        <f t="shared" si="12"/>
        <v>#REF!</v>
      </c>
      <c r="M25" s="427" t="e">
        <f t="shared" si="12"/>
        <v>#REF!</v>
      </c>
      <c r="N25" s="427" t="e">
        <f t="shared" si="12"/>
        <v>#REF!</v>
      </c>
      <c r="O25" s="427" t="e">
        <f t="shared" si="12"/>
        <v>#REF!</v>
      </c>
      <c r="P25" s="427" t="e">
        <f t="shared" si="12"/>
        <v>#REF!</v>
      </c>
      <c r="BD25" s="438"/>
    </row>
    <row r="26" spans="1:56" ht="15.75" outlineLevel="1" thickBot="1">
      <c r="A26" s="419">
        <v>44136</v>
      </c>
      <c r="F26" s="427" t="e">
        <f>F$15/12</f>
        <v>#REF!</v>
      </c>
      <c r="G26" s="427" t="e">
        <f>F26</f>
        <v>#REF!</v>
      </c>
      <c r="H26" s="427" t="e">
        <f t="shared" si="12"/>
        <v>#REF!</v>
      </c>
      <c r="I26" s="427" t="e">
        <f t="shared" si="12"/>
        <v>#REF!</v>
      </c>
      <c r="J26" s="427" t="e">
        <f t="shared" si="12"/>
        <v>#REF!</v>
      </c>
      <c r="K26" s="427" t="e">
        <f t="shared" si="12"/>
        <v>#REF!</v>
      </c>
      <c r="L26" s="427" t="e">
        <f t="shared" si="12"/>
        <v>#REF!</v>
      </c>
      <c r="M26" s="427" t="e">
        <f t="shared" si="12"/>
        <v>#REF!</v>
      </c>
      <c r="N26" s="427" t="e">
        <f t="shared" si="12"/>
        <v>#REF!</v>
      </c>
      <c r="O26" s="427" t="e">
        <f t="shared" si="12"/>
        <v>#REF!</v>
      </c>
      <c r="P26" s="427" t="e">
        <f t="shared" si="12"/>
        <v>#REF!</v>
      </c>
      <c r="Q26" s="427" t="e">
        <f t="shared" si="12"/>
        <v>#REF!</v>
      </c>
      <c r="BD26" s="438"/>
    </row>
    <row r="27" spans="1:56" ht="15.75" outlineLevel="1" thickBot="1">
      <c r="A27" s="420">
        <v>44166</v>
      </c>
      <c r="G27" s="427" t="e">
        <f>G$15/12</f>
        <v>#REF!</v>
      </c>
      <c r="H27" s="427" t="e">
        <f>G27</f>
        <v>#REF!</v>
      </c>
      <c r="I27" s="427" t="e">
        <f t="shared" si="12"/>
        <v>#REF!</v>
      </c>
      <c r="J27" s="427" t="e">
        <f t="shared" si="12"/>
        <v>#REF!</v>
      </c>
      <c r="K27" s="427" t="e">
        <f t="shared" si="12"/>
        <v>#REF!</v>
      </c>
      <c r="L27" s="427" t="e">
        <f t="shared" si="12"/>
        <v>#REF!</v>
      </c>
      <c r="M27" s="427" t="e">
        <f t="shared" si="12"/>
        <v>#REF!</v>
      </c>
      <c r="N27" s="427" t="e">
        <f t="shared" si="12"/>
        <v>#REF!</v>
      </c>
      <c r="O27" s="427" t="e">
        <f t="shared" si="12"/>
        <v>#REF!</v>
      </c>
      <c r="P27" s="427" t="e">
        <f t="shared" si="12"/>
        <v>#REF!</v>
      </c>
      <c r="Q27" s="427" t="e">
        <f t="shared" si="12"/>
        <v>#REF!</v>
      </c>
      <c r="R27" s="427" t="e">
        <f t="shared" si="12"/>
        <v>#REF!</v>
      </c>
      <c r="BD27" s="438"/>
    </row>
    <row r="28" spans="1:56" ht="15.75" outlineLevel="1" thickBot="1">
      <c r="A28" s="419">
        <v>44197</v>
      </c>
      <c r="H28" s="427" t="e">
        <f>H$15/12</f>
        <v>#REF!</v>
      </c>
      <c r="I28" s="427" t="e">
        <f>H28</f>
        <v>#REF!</v>
      </c>
      <c r="J28" s="427" t="e">
        <f t="shared" si="12"/>
        <v>#REF!</v>
      </c>
      <c r="K28" s="427" t="e">
        <f t="shared" si="12"/>
        <v>#REF!</v>
      </c>
      <c r="L28" s="427" t="e">
        <f t="shared" si="12"/>
        <v>#REF!</v>
      </c>
      <c r="M28" s="427" t="e">
        <f t="shared" si="12"/>
        <v>#REF!</v>
      </c>
      <c r="N28" s="427" t="e">
        <f t="shared" si="12"/>
        <v>#REF!</v>
      </c>
      <c r="O28" s="427" t="e">
        <f t="shared" si="12"/>
        <v>#REF!</v>
      </c>
      <c r="P28" s="427" t="e">
        <f t="shared" si="12"/>
        <v>#REF!</v>
      </c>
      <c r="Q28" s="427" t="e">
        <f t="shared" si="12"/>
        <v>#REF!</v>
      </c>
      <c r="R28" s="427" t="e">
        <f t="shared" si="12"/>
        <v>#REF!</v>
      </c>
      <c r="S28" s="427" t="e">
        <f t="shared" si="12"/>
        <v>#REF!</v>
      </c>
      <c r="BD28" s="438"/>
    </row>
    <row r="29" spans="1:56" ht="15.75" outlineLevel="1" thickBot="1">
      <c r="A29" s="420">
        <v>44228</v>
      </c>
      <c r="I29" s="427" t="e">
        <f>I$15/12</f>
        <v>#REF!</v>
      </c>
      <c r="J29" s="427" t="e">
        <f>I29</f>
        <v>#REF!</v>
      </c>
      <c r="K29" s="427" t="e">
        <f t="shared" si="12"/>
        <v>#REF!</v>
      </c>
      <c r="L29" s="427" t="e">
        <f t="shared" si="12"/>
        <v>#REF!</v>
      </c>
      <c r="M29" s="427" t="e">
        <f t="shared" si="12"/>
        <v>#REF!</v>
      </c>
      <c r="N29" s="427" t="e">
        <f t="shared" si="12"/>
        <v>#REF!</v>
      </c>
      <c r="O29" s="427" t="e">
        <f t="shared" si="12"/>
        <v>#REF!</v>
      </c>
      <c r="P29" s="427" t="e">
        <f t="shared" si="12"/>
        <v>#REF!</v>
      </c>
      <c r="Q29" s="427" t="e">
        <f t="shared" si="12"/>
        <v>#REF!</v>
      </c>
      <c r="R29" s="427" t="e">
        <f t="shared" si="12"/>
        <v>#REF!</v>
      </c>
      <c r="S29" s="427" t="e">
        <f t="shared" si="12"/>
        <v>#REF!</v>
      </c>
      <c r="T29" s="427" t="e">
        <f aca="true" t="shared" si="13" ref="T29">S29</f>
        <v>#REF!</v>
      </c>
      <c r="BD29" s="438"/>
    </row>
    <row r="30" spans="1:56" ht="15.75" outlineLevel="1" thickBot="1">
      <c r="A30" s="419">
        <v>44256</v>
      </c>
      <c r="J30" s="427" t="e">
        <f>J$15/12</f>
        <v>#REF!</v>
      </c>
      <c r="K30" s="427" t="e">
        <f>J30</f>
        <v>#REF!</v>
      </c>
      <c r="L30" s="427" t="e">
        <f aca="true" t="shared" si="14" ref="L30:U30">K30</f>
        <v>#REF!</v>
      </c>
      <c r="M30" s="427" t="e">
        <f t="shared" si="14"/>
        <v>#REF!</v>
      </c>
      <c r="N30" s="427" t="e">
        <f t="shared" si="14"/>
        <v>#REF!</v>
      </c>
      <c r="O30" s="427" t="e">
        <f t="shared" si="14"/>
        <v>#REF!</v>
      </c>
      <c r="P30" s="427" t="e">
        <f t="shared" si="14"/>
        <v>#REF!</v>
      </c>
      <c r="Q30" s="427" t="e">
        <f t="shared" si="14"/>
        <v>#REF!</v>
      </c>
      <c r="R30" s="427" t="e">
        <f t="shared" si="14"/>
        <v>#REF!</v>
      </c>
      <c r="S30" s="427" t="e">
        <f t="shared" si="14"/>
        <v>#REF!</v>
      </c>
      <c r="T30" s="427" t="e">
        <f t="shared" si="14"/>
        <v>#REF!</v>
      </c>
      <c r="U30" s="427" t="e">
        <f t="shared" si="14"/>
        <v>#REF!</v>
      </c>
      <c r="BD30" s="438"/>
    </row>
    <row r="31" spans="1:56" ht="15.75" outlineLevel="1" thickBot="1">
      <c r="A31" s="420">
        <v>44287</v>
      </c>
      <c r="K31" s="427" t="e">
        <f>K$15/12</f>
        <v>#REF!</v>
      </c>
      <c r="L31" s="427" t="e">
        <f>K31</f>
        <v>#REF!</v>
      </c>
      <c r="M31" s="427" t="e">
        <f aca="true" t="shared" si="15" ref="M31:V31">L31</f>
        <v>#REF!</v>
      </c>
      <c r="N31" s="427" t="e">
        <f t="shared" si="15"/>
        <v>#REF!</v>
      </c>
      <c r="O31" s="427" t="e">
        <f t="shared" si="15"/>
        <v>#REF!</v>
      </c>
      <c r="P31" s="427" t="e">
        <f t="shared" si="15"/>
        <v>#REF!</v>
      </c>
      <c r="Q31" s="427" t="e">
        <f t="shared" si="15"/>
        <v>#REF!</v>
      </c>
      <c r="R31" s="427" t="e">
        <f t="shared" si="15"/>
        <v>#REF!</v>
      </c>
      <c r="S31" s="427" t="e">
        <f t="shared" si="15"/>
        <v>#REF!</v>
      </c>
      <c r="T31" s="427" t="e">
        <f t="shared" si="15"/>
        <v>#REF!</v>
      </c>
      <c r="U31" s="427" t="e">
        <f t="shared" si="15"/>
        <v>#REF!</v>
      </c>
      <c r="V31" s="427" t="e">
        <f t="shared" si="15"/>
        <v>#REF!</v>
      </c>
      <c r="BD31" s="438"/>
    </row>
    <row r="32" spans="1:56" ht="15.75" outlineLevel="1" thickBot="1">
      <c r="A32" s="419">
        <v>44317</v>
      </c>
      <c r="L32" s="427" t="e">
        <f>L$15/12</f>
        <v>#REF!</v>
      </c>
      <c r="M32" s="427" t="e">
        <f>L32</f>
        <v>#REF!</v>
      </c>
      <c r="N32" s="427" t="e">
        <f aca="true" t="shared" si="16" ref="N32:W32">M32</f>
        <v>#REF!</v>
      </c>
      <c r="O32" s="427" t="e">
        <f t="shared" si="16"/>
        <v>#REF!</v>
      </c>
      <c r="P32" s="427" t="e">
        <f t="shared" si="16"/>
        <v>#REF!</v>
      </c>
      <c r="Q32" s="427" t="e">
        <f t="shared" si="16"/>
        <v>#REF!</v>
      </c>
      <c r="R32" s="427" t="e">
        <f t="shared" si="16"/>
        <v>#REF!</v>
      </c>
      <c r="S32" s="427" t="e">
        <f t="shared" si="16"/>
        <v>#REF!</v>
      </c>
      <c r="T32" s="427" t="e">
        <f t="shared" si="16"/>
        <v>#REF!</v>
      </c>
      <c r="U32" s="427" t="e">
        <f t="shared" si="16"/>
        <v>#REF!</v>
      </c>
      <c r="V32" s="427" t="e">
        <f t="shared" si="16"/>
        <v>#REF!</v>
      </c>
      <c r="W32" s="427" t="e">
        <f t="shared" si="16"/>
        <v>#REF!</v>
      </c>
      <c r="BD32" s="438"/>
    </row>
    <row r="33" spans="1:56" ht="15.75" outlineLevel="1" thickBot="1">
      <c r="A33" s="420">
        <v>44348</v>
      </c>
      <c r="M33" s="427" t="e">
        <f>M$15/12</f>
        <v>#REF!</v>
      </c>
      <c r="N33" s="427" t="e">
        <f>M33</f>
        <v>#REF!</v>
      </c>
      <c r="O33" s="427" t="e">
        <f aca="true" t="shared" si="17" ref="O33:X33">N33</f>
        <v>#REF!</v>
      </c>
      <c r="P33" s="427" t="e">
        <f t="shared" si="17"/>
        <v>#REF!</v>
      </c>
      <c r="Q33" s="427" t="e">
        <f t="shared" si="17"/>
        <v>#REF!</v>
      </c>
      <c r="R33" s="427" t="e">
        <f t="shared" si="17"/>
        <v>#REF!</v>
      </c>
      <c r="S33" s="427" t="e">
        <f t="shared" si="17"/>
        <v>#REF!</v>
      </c>
      <c r="T33" s="427" t="e">
        <f t="shared" si="17"/>
        <v>#REF!</v>
      </c>
      <c r="U33" s="427" t="e">
        <f t="shared" si="17"/>
        <v>#REF!</v>
      </c>
      <c r="V33" s="427" t="e">
        <f t="shared" si="17"/>
        <v>#REF!</v>
      </c>
      <c r="W33" s="427" t="e">
        <f t="shared" si="17"/>
        <v>#REF!</v>
      </c>
      <c r="X33" s="427" t="e">
        <f t="shared" si="17"/>
        <v>#REF!</v>
      </c>
      <c r="BD33" s="438"/>
    </row>
    <row r="34" spans="1:56" ht="15.75" outlineLevel="1" thickBot="1">
      <c r="A34" s="419">
        <v>44378</v>
      </c>
      <c r="N34" s="427" t="e">
        <f>N$15/12</f>
        <v>#REF!</v>
      </c>
      <c r="O34" s="427" t="e">
        <f>N34</f>
        <v>#REF!</v>
      </c>
      <c r="P34" s="427" t="e">
        <f aca="true" t="shared" si="18" ref="P34:Y34">O34</f>
        <v>#REF!</v>
      </c>
      <c r="Q34" s="427" t="e">
        <f t="shared" si="18"/>
        <v>#REF!</v>
      </c>
      <c r="R34" s="427" t="e">
        <f t="shared" si="18"/>
        <v>#REF!</v>
      </c>
      <c r="S34" s="427" t="e">
        <f t="shared" si="18"/>
        <v>#REF!</v>
      </c>
      <c r="T34" s="427" t="e">
        <f t="shared" si="18"/>
        <v>#REF!</v>
      </c>
      <c r="U34" s="427" t="e">
        <f t="shared" si="18"/>
        <v>#REF!</v>
      </c>
      <c r="V34" s="427" t="e">
        <f t="shared" si="18"/>
        <v>#REF!</v>
      </c>
      <c r="W34" s="427" t="e">
        <f t="shared" si="18"/>
        <v>#REF!</v>
      </c>
      <c r="X34" s="427" t="e">
        <f t="shared" si="18"/>
        <v>#REF!</v>
      </c>
      <c r="Y34" s="427" t="e">
        <f t="shared" si="18"/>
        <v>#REF!</v>
      </c>
      <c r="BD34" s="438"/>
    </row>
    <row r="35" spans="1:56" ht="15.75" outlineLevel="1" thickBot="1">
      <c r="A35" s="420">
        <v>44409</v>
      </c>
      <c r="O35" s="427" t="e">
        <f>O$15/12</f>
        <v>#REF!</v>
      </c>
      <c r="P35" s="427" t="e">
        <f>O35</f>
        <v>#REF!</v>
      </c>
      <c r="Q35" s="427" t="e">
        <f aca="true" t="shared" si="19" ref="Q35:Z35">P35</f>
        <v>#REF!</v>
      </c>
      <c r="R35" s="427" t="e">
        <f t="shared" si="19"/>
        <v>#REF!</v>
      </c>
      <c r="S35" s="427" t="e">
        <f t="shared" si="19"/>
        <v>#REF!</v>
      </c>
      <c r="T35" s="427" t="e">
        <f t="shared" si="19"/>
        <v>#REF!</v>
      </c>
      <c r="U35" s="427" t="e">
        <f t="shared" si="19"/>
        <v>#REF!</v>
      </c>
      <c r="V35" s="427" t="e">
        <f t="shared" si="19"/>
        <v>#REF!</v>
      </c>
      <c r="W35" s="427" t="e">
        <f t="shared" si="19"/>
        <v>#REF!</v>
      </c>
      <c r="X35" s="427" t="e">
        <f t="shared" si="19"/>
        <v>#REF!</v>
      </c>
      <c r="Y35" s="427" t="e">
        <f t="shared" si="19"/>
        <v>#REF!</v>
      </c>
      <c r="Z35" s="427" t="e">
        <f t="shared" si="19"/>
        <v>#REF!</v>
      </c>
      <c r="BD35" s="438"/>
    </row>
    <row r="36" spans="1:56" ht="15.75" outlineLevel="1" thickBot="1">
      <c r="A36" s="419">
        <v>44440</v>
      </c>
      <c r="P36" s="427" t="e">
        <f>P$15/12</f>
        <v>#REF!</v>
      </c>
      <c r="Q36" s="427" t="e">
        <f>P36</f>
        <v>#REF!</v>
      </c>
      <c r="R36" s="427" t="e">
        <f aca="true" t="shared" si="20" ref="R36:AA36">Q36</f>
        <v>#REF!</v>
      </c>
      <c r="S36" s="427" t="e">
        <f t="shared" si="20"/>
        <v>#REF!</v>
      </c>
      <c r="T36" s="427" t="e">
        <f t="shared" si="20"/>
        <v>#REF!</v>
      </c>
      <c r="U36" s="427" t="e">
        <f t="shared" si="20"/>
        <v>#REF!</v>
      </c>
      <c r="V36" s="427" t="e">
        <f t="shared" si="20"/>
        <v>#REF!</v>
      </c>
      <c r="W36" s="427" t="e">
        <f t="shared" si="20"/>
        <v>#REF!</v>
      </c>
      <c r="X36" s="427" t="e">
        <f t="shared" si="20"/>
        <v>#REF!</v>
      </c>
      <c r="Y36" s="427" t="e">
        <f t="shared" si="20"/>
        <v>#REF!</v>
      </c>
      <c r="Z36" s="427" t="e">
        <f t="shared" si="20"/>
        <v>#REF!</v>
      </c>
      <c r="AA36" s="427" t="e">
        <f t="shared" si="20"/>
        <v>#REF!</v>
      </c>
      <c r="BD36" s="438"/>
    </row>
    <row r="37" spans="1:56" ht="15.75" outlineLevel="1" thickBot="1">
      <c r="A37" s="420">
        <v>44470</v>
      </c>
      <c r="Q37" s="427" t="e">
        <f>Q$15/12</f>
        <v>#REF!</v>
      </c>
      <c r="R37" s="427" t="e">
        <f>Q37</f>
        <v>#REF!</v>
      </c>
      <c r="S37" s="427" t="e">
        <f aca="true" t="shared" si="21" ref="S37:AB37">R37</f>
        <v>#REF!</v>
      </c>
      <c r="T37" s="427" t="e">
        <f t="shared" si="21"/>
        <v>#REF!</v>
      </c>
      <c r="U37" s="427" t="e">
        <f t="shared" si="21"/>
        <v>#REF!</v>
      </c>
      <c r="V37" s="427" t="e">
        <f t="shared" si="21"/>
        <v>#REF!</v>
      </c>
      <c r="W37" s="427" t="e">
        <f t="shared" si="21"/>
        <v>#REF!</v>
      </c>
      <c r="X37" s="427" t="e">
        <f t="shared" si="21"/>
        <v>#REF!</v>
      </c>
      <c r="Y37" s="427" t="e">
        <f t="shared" si="21"/>
        <v>#REF!</v>
      </c>
      <c r="Z37" s="427" t="e">
        <f t="shared" si="21"/>
        <v>#REF!</v>
      </c>
      <c r="AA37" s="427" t="e">
        <f t="shared" si="21"/>
        <v>#REF!</v>
      </c>
      <c r="AB37" s="427" t="e">
        <f t="shared" si="21"/>
        <v>#REF!</v>
      </c>
      <c r="BD37" s="438"/>
    </row>
    <row r="38" spans="1:56" ht="15.75" outlineLevel="1" thickBot="1">
      <c r="A38" s="419">
        <v>44501</v>
      </c>
      <c r="R38" s="427" t="e">
        <f>R$15/12</f>
        <v>#REF!</v>
      </c>
      <c r="S38" s="427" t="e">
        <f>R38</f>
        <v>#REF!</v>
      </c>
      <c r="T38" s="427" t="e">
        <f aca="true" t="shared" si="22" ref="T38:AC38">S38</f>
        <v>#REF!</v>
      </c>
      <c r="U38" s="427" t="e">
        <f t="shared" si="22"/>
        <v>#REF!</v>
      </c>
      <c r="V38" s="427" t="e">
        <f t="shared" si="22"/>
        <v>#REF!</v>
      </c>
      <c r="W38" s="427" t="e">
        <f t="shared" si="22"/>
        <v>#REF!</v>
      </c>
      <c r="X38" s="427" t="e">
        <f t="shared" si="22"/>
        <v>#REF!</v>
      </c>
      <c r="Y38" s="427" t="e">
        <f t="shared" si="22"/>
        <v>#REF!</v>
      </c>
      <c r="Z38" s="427" t="e">
        <f t="shared" si="22"/>
        <v>#REF!</v>
      </c>
      <c r="AA38" s="427" t="e">
        <f t="shared" si="22"/>
        <v>#REF!</v>
      </c>
      <c r="AB38" s="427" t="e">
        <f t="shared" si="22"/>
        <v>#REF!</v>
      </c>
      <c r="AC38" s="427" t="e">
        <f t="shared" si="22"/>
        <v>#REF!</v>
      </c>
      <c r="BD38" s="438"/>
    </row>
    <row r="39" spans="1:56" ht="15.75" outlineLevel="1" thickBot="1">
      <c r="A39" s="420">
        <v>44531</v>
      </c>
      <c r="S39" s="427" t="e">
        <f>S$15/12</f>
        <v>#REF!</v>
      </c>
      <c r="T39" s="427" t="e">
        <f>S39</f>
        <v>#REF!</v>
      </c>
      <c r="U39" s="427" t="e">
        <f aca="true" t="shared" si="23" ref="U39:AD39">T39</f>
        <v>#REF!</v>
      </c>
      <c r="V39" s="427" t="e">
        <f t="shared" si="23"/>
        <v>#REF!</v>
      </c>
      <c r="W39" s="427" t="e">
        <f t="shared" si="23"/>
        <v>#REF!</v>
      </c>
      <c r="X39" s="427" t="e">
        <f t="shared" si="23"/>
        <v>#REF!</v>
      </c>
      <c r="Y39" s="427" t="e">
        <f t="shared" si="23"/>
        <v>#REF!</v>
      </c>
      <c r="Z39" s="427" t="e">
        <f t="shared" si="23"/>
        <v>#REF!</v>
      </c>
      <c r="AA39" s="427" t="e">
        <f t="shared" si="23"/>
        <v>#REF!</v>
      </c>
      <c r="AB39" s="427" t="e">
        <f t="shared" si="23"/>
        <v>#REF!</v>
      </c>
      <c r="AC39" s="427" t="e">
        <f t="shared" si="23"/>
        <v>#REF!</v>
      </c>
      <c r="AD39" s="427" t="e">
        <f t="shared" si="23"/>
        <v>#REF!</v>
      </c>
      <c r="BD39" s="438"/>
    </row>
    <row r="40" spans="1:56" ht="15.75" outlineLevel="1" thickBot="1">
      <c r="A40" s="419">
        <v>44562</v>
      </c>
      <c r="T40" s="427" t="e">
        <f>T$15/12</f>
        <v>#REF!</v>
      </c>
      <c r="U40" s="427" t="e">
        <f>T40</f>
        <v>#REF!</v>
      </c>
      <c r="V40" s="427" t="e">
        <f aca="true" t="shared" si="24" ref="V40:AE40">U40</f>
        <v>#REF!</v>
      </c>
      <c r="W40" s="427" t="e">
        <f t="shared" si="24"/>
        <v>#REF!</v>
      </c>
      <c r="X40" s="427" t="e">
        <f t="shared" si="24"/>
        <v>#REF!</v>
      </c>
      <c r="Y40" s="427" t="e">
        <f t="shared" si="24"/>
        <v>#REF!</v>
      </c>
      <c r="Z40" s="427" t="e">
        <f t="shared" si="24"/>
        <v>#REF!</v>
      </c>
      <c r="AA40" s="427" t="e">
        <f t="shared" si="24"/>
        <v>#REF!</v>
      </c>
      <c r="AB40" s="427" t="e">
        <f t="shared" si="24"/>
        <v>#REF!</v>
      </c>
      <c r="AC40" s="427" t="e">
        <f t="shared" si="24"/>
        <v>#REF!</v>
      </c>
      <c r="AD40" s="427" t="e">
        <f t="shared" si="24"/>
        <v>#REF!</v>
      </c>
      <c r="AE40" s="427" t="e">
        <f t="shared" si="24"/>
        <v>#REF!</v>
      </c>
      <c r="BD40" s="438"/>
    </row>
    <row r="41" spans="1:56" ht="15.75" outlineLevel="1" thickBot="1">
      <c r="A41" s="420">
        <v>44593</v>
      </c>
      <c r="U41" s="427" t="e">
        <f>U$15/12</f>
        <v>#REF!</v>
      </c>
      <c r="V41" s="427" t="e">
        <f>U41</f>
        <v>#REF!</v>
      </c>
      <c r="W41" s="427" t="e">
        <f aca="true" t="shared" si="25" ref="W41:AF41">V41</f>
        <v>#REF!</v>
      </c>
      <c r="X41" s="427" t="e">
        <f t="shared" si="25"/>
        <v>#REF!</v>
      </c>
      <c r="Y41" s="427" t="e">
        <f t="shared" si="25"/>
        <v>#REF!</v>
      </c>
      <c r="Z41" s="427" t="e">
        <f t="shared" si="25"/>
        <v>#REF!</v>
      </c>
      <c r="AA41" s="427" t="e">
        <f t="shared" si="25"/>
        <v>#REF!</v>
      </c>
      <c r="AB41" s="427" t="e">
        <f t="shared" si="25"/>
        <v>#REF!</v>
      </c>
      <c r="AC41" s="427" t="e">
        <f t="shared" si="25"/>
        <v>#REF!</v>
      </c>
      <c r="AD41" s="427" t="e">
        <f t="shared" si="25"/>
        <v>#REF!</v>
      </c>
      <c r="AE41" s="427" t="e">
        <f t="shared" si="25"/>
        <v>#REF!</v>
      </c>
      <c r="AF41" s="427" t="e">
        <f t="shared" si="25"/>
        <v>#REF!</v>
      </c>
      <c r="BD41" s="438"/>
    </row>
    <row r="42" spans="1:56" ht="15.75" outlineLevel="1" thickBot="1">
      <c r="A42" s="419">
        <v>44621</v>
      </c>
      <c r="V42" s="427" t="e">
        <f>V$15/12</f>
        <v>#REF!</v>
      </c>
      <c r="W42" s="427" t="e">
        <f>V42</f>
        <v>#REF!</v>
      </c>
      <c r="X42" s="427" t="e">
        <f aca="true" t="shared" si="26" ref="X42:AG42">W42</f>
        <v>#REF!</v>
      </c>
      <c r="Y42" s="427" t="e">
        <f t="shared" si="26"/>
        <v>#REF!</v>
      </c>
      <c r="Z42" s="427" t="e">
        <f t="shared" si="26"/>
        <v>#REF!</v>
      </c>
      <c r="AA42" s="427" t="e">
        <f t="shared" si="26"/>
        <v>#REF!</v>
      </c>
      <c r="AB42" s="427" t="e">
        <f t="shared" si="26"/>
        <v>#REF!</v>
      </c>
      <c r="AC42" s="427" t="e">
        <f t="shared" si="26"/>
        <v>#REF!</v>
      </c>
      <c r="AD42" s="427" t="e">
        <f t="shared" si="26"/>
        <v>#REF!</v>
      </c>
      <c r="AE42" s="427" t="e">
        <f t="shared" si="26"/>
        <v>#REF!</v>
      </c>
      <c r="AF42" s="427" t="e">
        <f t="shared" si="26"/>
        <v>#REF!</v>
      </c>
      <c r="AG42" s="427" t="e">
        <f t="shared" si="26"/>
        <v>#REF!</v>
      </c>
      <c r="BD42" s="438"/>
    </row>
    <row r="43" spans="1:56" ht="15.75" outlineLevel="1" thickBot="1">
      <c r="A43" s="420">
        <v>44652</v>
      </c>
      <c r="W43" s="427" t="e">
        <f>W$15/12</f>
        <v>#REF!</v>
      </c>
      <c r="X43" s="427" t="e">
        <f>W43</f>
        <v>#REF!</v>
      </c>
      <c r="Y43" s="427" t="e">
        <f aca="true" t="shared" si="27" ref="Y43:AH43">X43</f>
        <v>#REF!</v>
      </c>
      <c r="Z43" s="427" t="e">
        <f t="shared" si="27"/>
        <v>#REF!</v>
      </c>
      <c r="AA43" s="427" t="e">
        <f t="shared" si="27"/>
        <v>#REF!</v>
      </c>
      <c r="AB43" s="427" t="e">
        <f t="shared" si="27"/>
        <v>#REF!</v>
      </c>
      <c r="AC43" s="427" t="e">
        <f t="shared" si="27"/>
        <v>#REF!</v>
      </c>
      <c r="AD43" s="427" t="e">
        <f t="shared" si="27"/>
        <v>#REF!</v>
      </c>
      <c r="AE43" s="427" t="e">
        <f t="shared" si="27"/>
        <v>#REF!</v>
      </c>
      <c r="AF43" s="427" t="e">
        <f t="shared" si="27"/>
        <v>#REF!</v>
      </c>
      <c r="AG43" s="427" t="e">
        <f t="shared" si="27"/>
        <v>#REF!</v>
      </c>
      <c r="AH43" s="427" t="e">
        <f t="shared" si="27"/>
        <v>#REF!</v>
      </c>
      <c r="BD43" s="438"/>
    </row>
    <row r="44" spans="1:56" ht="15.75" outlineLevel="1" thickBot="1">
      <c r="A44" s="419">
        <v>44682</v>
      </c>
      <c r="X44" s="427" t="e">
        <f>X$15/12</f>
        <v>#REF!</v>
      </c>
      <c r="Y44" s="427" t="e">
        <f>X44</f>
        <v>#REF!</v>
      </c>
      <c r="Z44" s="427" t="e">
        <f aca="true" t="shared" si="28" ref="Z44:AI44">Y44</f>
        <v>#REF!</v>
      </c>
      <c r="AA44" s="427" t="e">
        <f t="shared" si="28"/>
        <v>#REF!</v>
      </c>
      <c r="AB44" s="427" t="e">
        <f t="shared" si="28"/>
        <v>#REF!</v>
      </c>
      <c r="AC44" s="427" t="e">
        <f t="shared" si="28"/>
        <v>#REF!</v>
      </c>
      <c r="AD44" s="427" t="e">
        <f t="shared" si="28"/>
        <v>#REF!</v>
      </c>
      <c r="AE44" s="427" t="e">
        <f t="shared" si="28"/>
        <v>#REF!</v>
      </c>
      <c r="AF44" s="427" t="e">
        <f t="shared" si="28"/>
        <v>#REF!</v>
      </c>
      <c r="AG44" s="427" t="e">
        <f t="shared" si="28"/>
        <v>#REF!</v>
      </c>
      <c r="AH44" s="427" t="e">
        <f t="shared" si="28"/>
        <v>#REF!</v>
      </c>
      <c r="AI44" s="427" t="e">
        <f t="shared" si="28"/>
        <v>#REF!</v>
      </c>
      <c r="BD44" s="438"/>
    </row>
    <row r="45" spans="1:56" ht="15.75" outlineLevel="1" thickBot="1">
      <c r="A45" s="420">
        <v>44713</v>
      </c>
      <c r="Y45" s="427" t="e">
        <f>Y$15/12</f>
        <v>#REF!</v>
      </c>
      <c r="Z45" s="427" t="e">
        <f>Y45</f>
        <v>#REF!</v>
      </c>
      <c r="AA45" s="427" t="e">
        <f aca="true" t="shared" si="29" ref="AA45:AJ45">Z45</f>
        <v>#REF!</v>
      </c>
      <c r="AB45" s="427" t="e">
        <f t="shared" si="29"/>
        <v>#REF!</v>
      </c>
      <c r="AC45" s="427" t="e">
        <f t="shared" si="29"/>
        <v>#REF!</v>
      </c>
      <c r="AD45" s="427" t="e">
        <f t="shared" si="29"/>
        <v>#REF!</v>
      </c>
      <c r="AE45" s="427" t="e">
        <f t="shared" si="29"/>
        <v>#REF!</v>
      </c>
      <c r="AF45" s="427" t="e">
        <f t="shared" si="29"/>
        <v>#REF!</v>
      </c>
      <c r="AG45" s="427" t="e">
        <f t="shared" si="29"/>
        <v>#REF!</v>
      </c>
      <c r="AH45" s="427" t="e">
        <f t="shared" si="29"/>
        <v>#REF!</v>
      </c>
      <c r="AI45" s="427" t="e">
        <f t="shared" si="29"/>
        <v>#REF!</v>
      </c>
      <c r="AJ45" s="427" t="e">
        <f t="shared" si="29"/>
        <v>#REF!</v>
      </c>
      <c r="BD45" s="438"/>
    </row>
    <row r="46" spans="1:56" ht="15.75" outlineLevel="1" thickBot="1">
      <c r="A46" s="419">
        <v>44743</v>
      </c>
      <c r="Z46" s="427" t="e">
        <f>Z$15/12</f>
        <v>#REF!</v>
      </c>
      <c r="AA46" s="427" t="e">
        <f>Z46</f>
        <v>#REF!</v>
      </c>
      <c r="AB46" s="427" t="e">
        <f aca="true" t="shared" si="30" ref="AB46:AK46">AA46</f>
        <v>#REF!</v>
      </c>
      <c r="AC46" s="427" t="e">
        <f t="shared" si="30"/>
        <v>#REF!</v>
      </c>
      <c r="AD46" s="427" t="e">
        <f t="shared" si="30"/>
        <v>#REF!</v>
      </c>
      <c r="AE46" s="427" t="e">
        <f t="shared" si="30"/>
        <v>#REF!</v>
      </c>
      <c r="AF46" s="427" t="e">
        <f t="shared" si="30"/>
        <v>#REF!</v>
      </c>
      <c r="AG46" s="427" t="e">
        <f t="shared" si="30"/>
        <v>#REF!</v>
      </c>
      <c r="AH46" s="427" t="e">
        <f t="shared" si="30"/>
        <v>#REF!</v>
      </c>
      <c r="AI46" s="427" t="e">
        <f t="shared" si="30"/>
        <v>#REF!</v>
      </c>
      <c r="AJ46" s="427" t="e">
        <f t="shared" si="30"/>
        <v>#REF!</v>
      </c>
      <c r="AK46" s="427" t="e">
        <f t="shared" si="30"/>
        <v>#REF!</v>
      </c>
      <c r="BD46" s="438"/>
    </row>
    <row r="47" spans="1:56" ht="15.75" outlineLevel="1" thickBot="1">
      <c r="A47" s="420">
        <v>44774</v>
      </c>
      <c r="AA47" s="427" t="e">
        <f>AA$15/12</f>
        <v>#REF!</v>
      </c>
      <c r="AB47" s="427" t="e">
        <f>AA47</f>
        <v>#REF!</v>
      </c>
      <c r="AC47" s="427" t="e">
        <f aca="true" t="shared" si="31" ref="AC47:AL47">AB47</f>
        <v>#REF!</v>
      </c>
      <c r="AD47" s="427" t="e">
        <f t="shared" si="31"/>
        <v>#REF!</v>
      </c>
      <c r="AE47" s="427" t="e">
        <f t="shared" si="31"/>
        <v>#REF!</v>
      </c>
      <c r="AF47" s="427" t="e">
        <f t="shared" si="31"/>
        <v>#REF!</v>
      </c>
      <c r="AG47" s="427" t="e">
        <f t="shared" si="31"/>
        <v>#REF!</v>
      </c>
      <c r="AH47" s="427" t="e">
        <f t="shared" si="31"/>
        <v>#REF!</v>
      </c>
      <c r="AI47" s="427" t="e">
        <f t="shared" si="31"/>
        <v>#REF!</v>
      </c>
      <c r="AJ47" s="427" t="e">
        <f t="shared" si="31"/>
        <v>#REF!</v>
      </c>
      <c r="AK47" s="427" t="e">
        <f t="shared" si="31"/>
        <v>#REF!</v>
      </c>
      <c r="AL47" s="427" t="e">
        <f t="shared" si="31"/>
        <v>#REF!</v>
      </c>
      <c r="BD47" s="438"/>
    </row>
    <row r="48" spans="1:56" ht="15.75" outlineLevel="1" thickBot="1">
      <c r="A48" s="419">
        <v>44805</v>
      </c>
      <c r="AB48" s="427" t="e">
        <f>AB$15/12</f>
        <v>#REF!</v>
      </c>
      <c r="AC48" s="427" t="e">
        <f>AB48</f>
        <v>#REF!</v>
      </c>
      <c r="AD48" s="427" t="e">
        <f aca="true" t="shared" si="32" ref="AD48:AM48">AC48</f>
        <v>#REF!</v>
      </c>
      <c r="AE48" s="427" t="e">
        <f t="shared" si="32"/>
        <v>#REF!</v>
      </c>
      <c r="AF48" s="427" t="e">
        <f t="shared" si="32"/>
        <v>#REF!</v>
      </c>
      <c r="AG48" s="427" t="e">
        <f t="shared" si="32"/>
        <v>#REF!</v>
      </c>
      <c r="AH48" s="427" t="e">
        <f t="shared" si="32"/>
        <v>#REF!</v>
      </c>
      <c r="AI48" s="427" t="e">
        <f t="shared" si="32"/>
        <v>#REF!</v>
      </c>
      <c r="AJ48" s="427" t="e">
        <f t="shared" si="32"/>
        <v>#REF!</v>
      </c>
      <c r="AK48" s="427" t="e">
        <f t="shared" si="32"/>
        <v>#REF!</v>
      </c>
      <c r="AL48" s="427" t="e">
        <f t="shared" si="32"/>
        <v>#REF!</v>
      </c>
      <c r="AM48" s="427" t="e">
        <f t="shared" si="32"/>
        <v>#REF!</v>
      </c>
      <c r="BD48" s="438"/>
    </row>
    <row r="49" spans="1:56" ht="15.75" outlineLevel="1" thickBot="1">
      <c r="A49" s="420">
        <v>44835</v>
      </c>
      <c r="AC49" s="427" t="e">
        <f>AC$15/12</f>
        <v>#REF!</v>
      </c>
      <c r="AD49" s="427" t="e">
        <f>AC49</f>
        <v>#REF!</v>
      </c>
      <c r="AE49" s="427" t="e">
        <f aca="true" t="shared" si="33" ref="AE49:AN49">AD49</f>
        <v>#REF!</v>
      </c>
      <c r="AF49" s="427" t="e">
        <f t="shared" si="33"/>
        <v>#REF!</v>
      </c>
      <c r="AG49" s="427" t="e">
        <f t="shared" si="33"/>
        <v>#REF!</v>
      </c>
      <c r="AH49" s="427" t="e">
        <f t="shared" si="33"/>
        <v>#REF!</v>
      </c>
      <c r="AI49" s="427" t="e">
        <f t="shared" si="33"/>
        <v>#REF!</v>
      </c>
      <c r="AJ49" s="427" t="e">
        <f t="shared" si="33"/>
        <v>#REF!</v>
      </c>
      <c r="AK49" s="427" t="e">
        <f t="shared" si="33"/>
        <v>#REF!</v>
      </c>
      <c r="AL49" s="427" t="e">
        <f t="shared" si="33"/>
        <v>#REF!</v>
      </c>
      <c r="AM49" s="427" t="e">
        <f t="shared" si="33"/>
        <v>#REF!</v>
      </c>
      <c r="AN49" s="427" t="e">
        <f t="shared" si="33"/>
        <v>#REF!</v>
      </c>
      <c r="BD49" s="438"/>
    </row>
    <row r="50" spans="1:56" ht="15.75" outlineLevel="1" thickBot="1">
      <c r="A50" s="419">
        <v>44866</v>
      </c>
      <c r="AD50" s="427" t="e">
        <f>AD$15/12</f>
        <v>#REF!</v>
      </c>
      <c r="AE50" s="427" t="e">
        <f>AD50</f>
        <v>#REF!</v>
      </c>
      <c r="AF50" s="427" t="e">
        <f aca="true" t="shared" si="34" ref="AF50:AO50">AE50</f>
        <v>#REF!</v>
      </c>
      <c r="AG50" s="427" t="e">
        <f t="shared" si="34"/>
        <v>#REF!</v>
      </c>
      <c r="AH50" s="427" t="e">
        <f t="shared" si="34"/>
        <v>#REF!</v>
      </c>
      <c r="AI50" s="427" t="e">
        <f t="shared" si="34"/>
        <v>#REF!</v>
      </c>
      <c r="AJ50" s="427" t="e">
        <f t="shared" si="34"/>
        <v>#REF!</v>
      </c>
      <c r="AK50" s="427" t="e">
        <f t="shared" si="34"/>
        <v>#REF!</v>
      </c>
      <c r="AL50" s="427" t="e">
        <f t="shared" si="34"/>
        <v>#REF!</v>
      </c>
      <c r="AM50" s="427" t="e">
        <f t="shared" si="34"/>
        <v>#REF!</v>
      </c>
      <c r="AN50" s="427" t="e">
        <f t="shared" si="34"/>
        <v>#REF!</v>
      </c>
      <c r="AO50" s="427" t="e">
        <f t="shared" si="34"/>
        <v>#REF!</v>
      </c>
      <c r="BD50" s="438"/>
    </row>
    <row r="51" spans="1:56" ht="15.75" outlineLevel="1" thickBot="1">
      <c r="A51" s="420">
        <v>44896</v>
      </c>
      <c r="AE51" s="427" t="e">
        <f>AE$15/12</f>
        <v>#REF!</v>
      </c>
      <c r="AF51" s="427" t="e">
        <f>AE51</f>
        <v>#REF!</v>
      </c>
      <c r="AG51" s="427" t="e">
        <f aca="true" t="shared" si="35" ref="AG51:AP51">AF51</f>
        <v>#REF!</v>
      </c>
      <c r="AH51" s="427" t="e">
        <f t="shared" si="35"/>
        <v>#REF!</v>
      </c>
      <c r="AI51" s="427" t="e">
        <f t="shared" si="35"/>
        <v>#REF!</v>
      </c>
      <c r="AJ51" s="427" t="e">
        <f t="shared" si="35"/>
        <v>#REF!</v>
      </c>
      <c r="AK51" s="427" t="e">
        <f t="shared" si="35"/>
        <v>#REF!</v>
      </c>
      <c r="AL51" s="427" t="e">
        <f t="shared" si="35"/>
        <v>#REF!</v>
      </c>
      <c r="AM51" s="427" t="e">
        <f t="shared" si="35"/>
        <v>#REF!</v>
      </c>
      <c r="AN51" s="427" t="e">
        <f t="shared" si="35"/>
        <v>#REF!</v>
      </c>
      <c r="AO51" s="427" t="e">
        <f t="shared" si="35"/>
        <v>#REF!</v>
      </c>
      <c r="AP51" s="427" t="e">
        <f t="shared" si="35"/>
        <v>#REF!</v>
      </c>
      <c r="BD51" s="438"/>
    </row>
    <row r="52" spans="1:56" ht="15.75" outlineLevel="1" thickBot="1">
      <c r="A52" s="419">
        <v>44927</v>
      </c>
      <c r="AF52" s="427" t="e">
        <f>AF$15/12</f>
        <v>#REF!</v>
      </c>
      <c r="AG52" s="427" t="e">
        <f>AF52</f>
        <v>#REF!</v>
      </c>
      <c r="AH52" s="427" t="e">
        <f aca="true" t="shared" si="36" ref="AH52:AQ52">AG52</f>
        <v>#REF!</v>
      </c>
      <c r="AI52" s="427" t="e">
        <f t="shared" si="36"/>
        <v>#REF!</v>
      </c>
      <c r="AJ52" s="427" t="e">
        <f t="shared" si="36"/>
        <v>#REF!</v>
      </c>
      <c r="AK52" s="427" t="e">
        <f t="shared" si="36"/>
        <v>#REF!</v>
      </c>
      <c r="AL52" s="427" t="e">
        <f t="shared" si="36"/>
        <v>#REF!</v>
      </c>
      <c r="AM52" s="427" t="e">
        <f t="shared" si="36"/>
        <v>#REF!</v>
      </c>
      <c r="AN52" s="427" t="e">
        <f t="shared" si="36"/>
        <v>#REF!</v>
      </c>
      <c r="AO52" s="427" t="e">
        <f t="shared" si="36"/>
        <v>#REF!</v>
      </c>
      <c r="AP52" s="427" t="e">
        <f t="shared" si="36"/>
        <v>#REF!</v>
      </c>
      <c r="AQ52" s="427" t="e">
        <f t="shared" si="36"/>
        <v>#REF!</v>
      </c>
      <c r="BD52" s="438"/>
    </row>
    <row r="53" spans="1:56" ht="15.75" outlineLevel="1" thickBot="1">
      <c r="A53" s="420">
        <v>44958</v>
      </c>
      <c r="AG53" s="427" t="e">
        <f>AG$15/12</f>
        <v>#REF!</v>
      </c>
      <c r="AH53" s="427" t="e">
        <f>AG53</f>
        <v>#REF!</v>
      </c>
      <c r="AI53" s="427" t="e">
        <f aca="true" t="shared" si="37" ref="AI53:AR53">AH53</f>
        <v>#REF!</v>
      </c>
      <c r="AJ53" s="427" t="e">
        <f t="shared" si="37"/>
        <v>#REF!</v>
      </c>
      <c r="AK53" s="427" t="e">
        <f t="shared" si="37"/>
        <v>#REF!</v>
      </c>
      <c r="AL53" s="427" t="e">
        <f t="shared" si="37"/>
        <v>#REF!</v>
      </c>
      <c r="AM53" s="427" t="e">
        <f t="shared" si="37"/>
        <v>#REF!</v>
      </c>
      <c r="AN53" s="427" t="e">
        <f t="shared" si="37"/>
        <v>#REF!</v>
      </c>
      <c r="AO53" s="427" t="e">
        <f t="shared" si="37"/>
        <v>#REF!</v>
      </c>
      <c r="AP53" s="427" t="e">
        <f t="shared" si="37"/>
        <v>#REF!</v>
      </c>
      <c r="AQ53" s="427" t="e">
        <f t="shared" si="37"/>
        <v>#REF!</v>
      </c>
      <c r="AR53" s="427" t="e">
        <f t="shared" si="37"/>
        <v>#REF!</v>
      </c>
      <c r="BD53" s="438"/>
    </row>
    <row r="54" spans="1:56" ht="15.75" outlineLevel="1" thickBot="1">
      <c r="A54" s="419">
        <v>44986</v>
      </c>
      <c r="AH54" s="427" t="e">
        <f>AH$15/12</f>
        <v>#REF!</v>
      </c>
      <c r="AI54" s="427" t="e">
        <f>AH54</f>
        <v>#REF!</v>
      </c>
      <c r="AJ54" s="427" t="e">
        <f aca="true" t="shared" si="38" ref="AJ54:AS54">AI54</f>
        <v>#REF!</v>
      </c>
      <c r="AK54" s="427" t="e">
        <f t="shared" si="38"/>
        <v>#REF!</v>
      </c>
      <c r="AL54" s="427" t="e">
        <f t="shared" si="38"/>
        <v>#REF!</v>
      </c>
      <c r="AM54" s="427" t="e">
        <f t="shared" si="38"/>
        <v>#REF!</v>
      </c>
      <c r="AN54" s="427" t="e">
        <f t="shared" si="38"/>
        <v>#REF!</v>
      </c>
      <c r="AO54" s="427" t="e">
        <f t="shared" si="38"/>
        <v>#REF!</v>
      </c>
      <c r="AP54" s="427" t="e">
        <f t="shared" si="38"/>
        <v>#REF!</v>
      </c>
      <c r="AQ54" s="427" t="e">
        <f t="shared" si="38"/>
        <v>#REF!</v>
      </c>
      <c r="AR54" s="427" t="e">
        <f t="shared" si="38"/>
        <v>#REF!</v>
      </c>
      <c r="AS54" s="427" t="e">
        <f t="shared" si="38"/>
        <v>#REF!</v>
      </c>
      <c r="BD54" s="438"/>
    </row>
    <row r="55" spans="1:56" ht="15.75" outlineLevel="1" thickBot="1">
      <c r="A55" s="420">
        <v>45017</v>
      </c>
      <c r="AI55" s="427" t="e">
        <f>AI$15/12</f>
        <v>#REF!</v>
      </c>
      <c r="AJ55" s="427" t="e">
        <f>AI55</f>
        <v>#REF!</v>
      </c>
      <c r="AK55" s="427" t="e">
        <f aca="true" t="shared" si="39" ref="AK55:AT55">AJ55</f>
        <v>#REF!</v>
      </c>
      <c r="AL55" s="427" t="e">
        <f t="shared" si="39"/>
        <v>#REF!</v>
      </c>
      <c r="AM55" s="427" t="e">
        <f t="shared" si="39"/>
        <v>#REF!</v>
      </c>
      <c r="AN55" s="427" t="e">
        <f t="shared" si="39"/>
        <v>#REF!</v>
      </c>
      <c r="AO55" s="427" t="e">
        <f t="shared" si="39"/>
        <v>#REF!</v>
      </c>
      <c r="AP55" s="427" t="e">
        <f t="shared" si="39"/>
        <v>#REF!</v>
      </c>
      <c r="AQ55" s="427" t="e">
        <f t="shared" si="39"/>
        <v>#REF!</v>
      </c>
      <c r="AR55" s="427" t="e">
        <f t="shared" si="39"/>
        <v>#REF!</v>
      </c>
      <c r="AS55" s="427" t="e">
        <f t="shared" si="39"/>
        <v>#REF!</v>
      </c>
      <c r="AT55" s="427" t="e">
        <f t="shared" si="39"/>
        <v>#REF!</v>
      </c>
      <c r="BD55" s="438"/>
    </row>
    <row r="56" spans="1:56" ht="15.75" outlineLevel="1" thickBot="1">
      <c r="A56" s="419">
        <v>45047</v>
      </c>
      <c r="AJ56" s="427" t="e">
        <f>AJ$15/12</f>
        <v>#REF!</v>
      </c>
      <c r="AK56" s="427" t="e">
        <f>AJ56</f>
        <v>#REF!</v>
      </c>
      <c r="AL56" s="427" t="e">
        <f aca="true" t="shared" si="40" ref="AL56:AU56">AK56</f>
        <v>#REF!</v>
      </c>
      <c r="AM56" s="427" t="e">
        <f t="shared" si="40"/>
        <v>#REF!</v>
      </c>
      <c r="AN56" s="427" t="e">
        <f t="shared" si="40"/>
        <v>#REF!</v>
      </c>
      <c r="AO56" s="427" t="e">
        <f t="shared" si="40"/>
        <v>#REF!</v>
      </c>
      <c r="AP56" s="427" t="e">
        <f t="shared" si="40"/>
        <v>#REF!</v>
      </c>
      <c r="AQ56" s="427" t="e">
        <f t="shared" si="40"/>
        <v>#REF!</v>
      </c>
      <c r="AR56" s="427" t="e">
        <f t="shared" si="40"/>
        <v>#REF!</v>
      </c>
      <c r="AS56" s="427" t="e">
        <f t="shared" si="40"/>
        <v>#REF!</v>
      </c>
      <c r="AT56" s="427" t="e">
        <f t="shared" si="40"/>
        <v>#REF!</v>
      </c>
      <c r="AU56" s="427" t="e">
        <f t="shared" si="40"/>
        <v>#REF!</v>
      </c>
      <c r="BD56" s="438"/>
    </row>
    <row r="57" spans="1:56" ht="15.75" outlineLevel="1" thickBot="1">
      <c r="A57" s="420">
        <v>45078</v>
      </c>
      <c r="AK57" s="427" t="e">
        <f>AK$15/12</f>
        <v>#REF!</v>
      </c>
      <c r="AL57" s="427" t="e">
        <f>AK57</f>
        <v>#REF!</v>
      </c>
      <c r="AM57" s="427" t="e">
        <f aca="true" t="shared" si="41" ref="AM57:AV57">AL57</f>
        <v>#REF!</v>
      </c>
      <c r="AN57" s="427" t="e">
        <f t="shared" si="41"/>
        <v>#REF!</v>
      </c>
      <c r="AO57" s="427" t="e">
        <f t="shared" si="41"/>
        <v>#REF!</v>
      </c>
      <c r="AP57" s="427" t="e">
        <f t="shared" si="41"/>
        <v>#REF!</v>
      </c>
      <c r="AQ57" s="427" t="e">
        <f t="shared" si="41"/>
        <v>#REF!</v>
      </c>
      <c r="AR57" s="427" t="e">
        <f t="shared" si="41"/>
        <v>#REF!</v>
      </c>
      <c r="AS57" s="427" t="e">
        <f t="shared" si="41"/>
        <v>#REF!</v>
      </c>
      <c r="AT57" s="427" t="e">
        <f t="shared" si="41"/>
        <v>#REF!</v>
      </c>
      <c r="AU57" s="427" t="e">
        <f t="shared" si="41"/>
        <v>#REF!</v>
      </c>
      <c r="AV57" s="427" t="e">
        <f t="shared" si="41"/>
        <v>#REF!</v>
      </c>
      <c r="BD57" s="438"/>
    </row>
    <row r="58" spans="1:56" ht="15.75" outlineLevel="1" thickBot="1">
      <c r="A58" s="419">
        <v>45108</v>
      </c>
      <c r="AL58" s="427" t="e">
        <f>AL$15/12</f>
        <v>#REF!</v>
      </c>
      <c r="AM58" s="427" t="e">
        <f>AL58</f>
        <v>#REF!</v>
      </c>
      <c r="AN58" s="427" t="e">
        <f aca="true" t="shared" si="42" ref="AN58:AW58">AM58</f>
        <v>#REF!</v>
      </c>
      <c r="AO58" s="427" t="e">
        <f t="shared" si="42"/>
        <v>#REF!</v>
      </c>
      <c r="AP58" s="427" t="e">
        <f t="shared" si="42"/>
        <v>#REF!</v>
      </c>
      <c r="AQ58" s="427" t="e">
        <f t="shared" si="42"/>
        <v>#REF!</v>
      </c>
      <c r="AR58" s="427" t="e">
        <f t="shared" si="42"/>
        <v>#REF!</v>
      </c>
      <c r="AS58" s="427" t="e">
        <f t="shared" si="42"/>
        <v>#REF!</v>
      </c>
      <c r="AT58" s="427" t="e">
        <f t="shared" si="42"/>
        <v>#REF!</v>
      </c>
      <c r="AU58" s="427" t="e">
        <f t="shared" si="42"/>
        <v>#REF!</v>
      </c>
      <c r="AV58" s="427" t="e">
        <f t="shared" si="42"/>
        <v>#REF!</v>
      </c>
      <c r="AW58" s="427" t="e">
        <f t="shared" si="42"/>
        <v>#REF!</v>
      </c>
      <c r="BD58" s="438"/>
    </row>
    <row r="59" spans="1:56" ht="15.75" outlineLevel="1" thickBot="1">
      <c r="A59" s="420">
        <v>45139</v>
      </c>
      <c r="AM59" s="427" t="e">
        <f>AM$15/12</f>
        <v>#REF!</v>
      </c>
      <c r="AN59" s="427" t="e">
        <f>AM59</f>
        <v>#REF!</v>
      </c>
      <c r="AO59" s="427" t="e">
        <f aca="true" t="shared" si="43" ref="AO59:AX59">AN59</f>
        <v>#REF!</v>
      </c>
      <c r="AP59" s="427" t="e">
        <f t="shared" si="43"/>
        <v>#REF!</v>
      </c>
      <c r="AQ59" s="427" t="e">
        <f t="shared" si="43"/>
        <v>#REF!</v>
      </c>
      <c r="AR59" s="427" t="e">
        <f t="shared" si="43"/>
        <v>#REF!</v>
      </c>
      <c r="AS59" s="427" t="e">
        <f t="shared" si="43"/>
        <v>#REF!</v>
      </c>
      <c r="AT59" s="427" t="e">
        <f t="shared" si="43"/>
        <v>#REF!</v>
      </c>
      <c r="AU59" s="427" t="e">
        <f t="shared" si="43"/>
        <v>#REF!</v>
      </c>
      <c r="AV59" s="427" t="e">
        <f t="shared" si="43"/>
        <v>#REF!</v>
      </c>
      <c r="AW59" s="427" t="e">
        <f t="shared" si="43"/>
        <v>#REF!</v>
      </c>
      <c r="AX59" s="427" t="e">
        <f t="shared" si="43"/>
        <v>#REF!</v>
      </c>
      <c r="BD59" s="438"/>
    </row>
    <row r="60" spans="1:56" ht="15.75" outlineLevel="1" thickBot="1">
      <c r="A60" s="419">
        <v>45170</v>
      </c>
      <c r="AN60" s="427" t="e">
        <f>AN$15/12</f>
        <v>#REF!</v>
      </c>
      <c r="AO60" s="427" t="e">
        <f>AN60</f>
        <v>#REF!</v>
      </c>
      <c r="AP60" s="427" t="e">
        <f aca="true" t="shared" si="44" ref="AP60:AY60">AO60</f>
        <v>#REF!</v>
      </c>
      <c r="AQ60" s="427" t="e">
        <f t="shared" si="44"/>
        <v>#REF!</v>
      </c>
      <c r="AR60" s="427" t="e">
        <f t="shared" si="44"/>
        <v>#REF!</v>
      </c>
      <c r="AS60" s="427" t="e">
        <f t="shared" si="44"/>
        <v>#REF!</v>
      </c>
      <c r="AT60" s="427" t="e">
        <f t="shared" si="44"/>
        <v>#REF!</v>
      </c>
      <c r="AU60" s="427" t="e">
        <f t="shared" si="44"/>
        <v>#REF!</v>
      </c>
      <c r="AV60" s="427" t="e">
        <f t="shared" si="44"/>
        <v>#REF!</v>
      </c>
      <c r="AW60" s="427" t="e">
        <f t="shared" si="44"/>
        <v>#REF!</v>
      </c>
      <c r="AX60" s="427" t="e">
        <f t="shared" si="44"/>
        <v>#REF!</v>
      </c>
      <c r="AY60" s="427" t="e">
        <f t="shared" si="44"/>
        <v>#REF!</v>
      </c>
      <c r="BD60" s="438"/>
    </row>
    <row r="61" spans="1:56" ht="15.75" outlineLevel="1" thickBot="1">
      <c r="A61" s="420">
        <v>45200</v>
      </c>
      <c r="AO61" s="427" t="e">
        <f>AO$15/12</f>
        <v>#REF!</v>
      </c>
      <c r="AP61" s="427" t="e">
        <f>AO61</f>
        <v>#REF!</v>
      </c>
      <c r="AQ61" s="427" t="e">
        <f aca="true" t="shared" si="45" ref="AQ61:AZ61">AP61</f>
        <v>#REF!</v>
      </c>
      <c r="AR61" s="427" t="e">
        <f t="shared" si="45"/>
        <v>#REF!</v>
      </c>
      <c r="AS61" s="427" t="e">
        <f t="shared" si="45"/>
        <v>#REF!</v>
      </c>
      <c r="AT61" s="427" t="e">
        <f t="shared" si="45"/>
        <v>#REF!</v>
      </c>
      <c r="AU61" s="427" t="e">
        <f t="shared" si="45"/>
        <v>#REF!</v>
      </c>
      <c r="AV61" s="427" t="e">
        <f t="shared" si="45"/>
        <v>#REF!</v>
      </c>
      <c r="AW61" s="427" t="e">
        <f t="shared" si="45"/>
        <v>#REF!</v>
      </c>
      <c r="AX61" s="427" t="e">
        <f t="shared" si="45"/>
        <v>#REF!</v>
      </c>
      <c r="AY61" s="427" t="e">
        <f t="shared" si="45"/>
        <v>#REF!</v>
      </c>
      <c r="AZ61" s="427" t="e">
        <f t="shared" si="45"/>
        <v>#REF!</v>
      </c>
      <c r="BD61" s="438"/>
    </row>
    <row r="62" spans="1:63" ht="15.75" outlineLevel="1" thickBot="1">
      <c r="A62" s="419">
        <v>45231</v>
      </c>
      <c r="AP62" s="427" t="e">
        <f>AP$15/12</f>
        <v>#REF!</v>
      </c>
      <c r="AQ62" s="427" t="e">
        <f>AP62</f>
        <v>#REF!</v>
      </c>
      <c r="AR62" s="427" t="e">
        <f aca="true" t="shared" si="46" ref="AR62:BA62">AQ62</f>
        <v>#REF!</v>
      </c>
      <c r="AS62" s="427" t="e">
        <f t="shared" si="46"/>
        <v>#REF!</v>
      </c>
      <c r="AT62" s="427" t="e">
        <f t="shared" si="46"/>
        <v>#REF!</v>
      </c>
      <c r="AU62" s="427" t="e">
        <f t="shared" si="46"/>
        <v>#REF!</v>
      </c>
      <c r="AV62" s="427" t="e">
        <f t="shared" si="46"/>
        <v>#REF!</v>
      </c>
      <c r="AW62" s="427" t="e">
        <f t="shared" si="46"/>
        <v>#REF!</v>
      </c>
      <c r="AX62" s="427" t="e">
        <f t="shared" si="46"/>
        <v>#REF!</v>
      </c>
      <c r="AY62" s="427" t="e">
        <f t="shared" si="46"/>
        <v>#REF!</v>
      </c>
      <c r="AZ62" s="427" t="e">
        <f t="shared" si="46"/>
        <v>#REF!</v>
      </c>
      <c r="BA62" s="427" t="e">
        <f t="shared" si="46"/>
        <v>#REF!</v>
      </c>
      <c r="BD62" s="440"/>
      <c r="BE62" s="203"/>
      <c r="BF62" s="203"/>
      <c r="BG62" s="203"/>
      <c r="BH62" s="203"/>
      <c r="BI62" s="203"/>
      <c r="BJ62" s="203"/>
      <c r="BK62" s="203"/>
    </row>
    <row r="63" spans="1:63" ht="15.75" outlineLevel="1" thickBot="1">
      <c r="A63" s="420">
        <v>45261</v>
      </c>
      <c r="AQ63" s="427" t="e">
        <f>AQ$15/12</f>
        <v>#REF!</v>
      </c>
      <c r="AR63" s="427" t="e">
        <f>AQ63</f>
        <v>#REF!</v>
      </c>
      <c r="AS63" s="427" t="e">
        <f aca="true" t="shared" si="47" ref="AS63:BB63">AR63</f>
        <v>#REF!</v>
      </c>
      <c r="AT63" s="427" t="e">
        <f t="shared" si="47"/>
        <v>#REF!</v>
      </c>
      <c r="AU63" s="427" t="e">
        <f t="shared" si="47"/>
        <v>#REF!</v>
      </c>
      <c r="AV63" s="427" t="e">
        <f t="shared" si="47"/>
        <v>#REF!</v>
      </c>
      <c r="AW63" s="427" t="e">
        <f t="shared" si="47"/>
        <v>#REF!</v>
      </c>
      <c r="AX63" s="427" t="e">
        <f t="shared" si="47"/>
        <v>#REF!</v>
      </c>
      <c r="AY63" s="427" t="e">
        <f t="shared" si="47"/>
        <v>#REF!</v>
      </c>
      <c r="AZ63" s="427" t="e">
        <f t="shared" si="47"/>
        <v>#REF!</v>
      </c>
      <c r="BA63" s="427" t="e">
        <f t="shared" si="47"/>
        <v>#REF!</v>
      </c>
      <c r="BB63" s="427" t="e">
        <f t="shared" si="47"/>
        <v>#REF!</v>
      </c>
      <c r="BD63" s="440"/>
      <c r="BE63" s="203"/>
      <c r="BF63" s="203"/>
      <c r="BG63" s="203"/>
      <c r="BH63" s="203"/>
      <c r="BI63" s="203"/>
      <c r="BJ63" s="203"/>
      <c r="BK63" s="203"/>
    </row>
    <row r="64" spans="1:63" ht="15.75" outlineLevel="1" thickBot="1">
      <c r="A64" s="419">
        <v>45292</v>
      </c>
      <c r="AR64" s="427" t="e">
        <f>AR$15/12</f>
        <v>#REF!</v>
      </c>
      <c r="AS64" s="427" t="e">
        <f>AR64</f>
        <v>#REF!</v>
      </c>
      <c r="AT64" s="427" t="e">
        <f aca="true" t="shared" si="48" ref="AT64:BC64">AS64</f>
        <v>#REF!</v>
      </c>
      <c r="AU64" s="427" t="e">
        <f t="shared" si="48"/>
        <v>#REF!</v>
      </c>
      <c r="AV64" s="427" t="e">
        <f t="shared" si="48"/>
        <v>#REF!</v>
      </c>
      <c r="AW64" s="427" t="e">
        <f t="shared" si="48"/>
        <v>#REF!</v>
      </c>
      <c r="AX64" s="427" t="e">
        <f t="shared" si="48"/>
        <v>#REF!</v>
      </c>
      <c r="AY64" s="427" t="e">
        <f t="shared" si="48"/>
        <v>#REF!</v>
      </c>
      <c r="AZ64" s="427" t="e">
        <f t="shared" si="48"/>
        <v>#REF!</v>
      </c>
      <c r="BA64" s="427" t="e">
        <f t="shared" si="48"/>
        <v>#REF!</v>
      </c>
      <c r="BB64" s="427" t="e">
        <f t="shared" si="48"/>
        <v>#REF!</v>
      </c>
      <c r="BC64" s="427" t="e">
        <f t="shared" si="48"/>
        <v>#REF!</v>
      </c>
      <c r="BD64" s="440"/>
      <c r="BE64" s="203"/>
      <c r="BF64" s="203"/>
      <c r="BG64" s="203"/>
      <c r="BH64" s="203"/>
      <c r="BI64" s="203"/>
      <c r="BJ64" s="203"/>
      <c r="BK64" s="203"/>
    </row>
    <row r="65" spans="1:63" ht="15.75" outlineLevel="1" thickBot="1">
      <c r="A65" s="420">
        <v>45323</v>
      </c>
      <c r="AS65" s="427" t="e">
        <f>AS$15/12</f>
        <v>#REF!</v>
      </c>
      <c r="AT65" s="427" t="e">
        <f>AS65</f>
        <v>#REF!</v>
      </c>
      <c r="AU65" s="427" t="e">
        <f aca="true" t="shared" si="49" ref="AU65:BD65">AT65</f>
        <v>#REF!</v>
      </c>
      <c r="AV65" s="427" t="e">
        <f t="shared" si="49"/>
        <v>#REF!</v>
      </c>
      <c r="AW65" s="427" t="e">
        <f t="shared" si="49"/>
        <v>#REF!</v>
      </c>
      <c r="AX65" s="427" t="e">
        <f t="shared" si="49"/>
        <v>#REF!</v>
      </c>
      <c r="AY65" s="427" t="e">
        <f t="shared" si="49"/>
        <v>#REF!</v>
      </c>
      <c r="AZ65" s="427" t="e">
        <f t="shared" si="49"/>
        <v>#REF!</v>
      </c>
      <c r="BA65" s="427" t="e">
        <f t="shared" si="49"/>
        <v>#REF!</v>
      </c>
      <c r="BB65" s="427" t="e">
        <f t="shared" si="49"/>
        <v>#REF!</v>
      </c>
      <c r="BC65" s="427" t="e">
        <f t="shared" si="49"/>
        <v>#REF!</v>
      </c>
      <c r="BD65" s="441" t="e">
        <f t="shared" si="49"/>
        <v>#REF!</v>
      </c>
      <c r="BE65" s="203"/>
      <c r="BF65" s="203"/>
      <c r="BG65" s="203"/>
      <c r="BH65" s="203"/>
      <c r="BI65" s="203"/>
      <c r="BJ65" s="203"/>
      <c r="BK65" s="203"/>
    </row>
    <row r="66" spans="1:63" ht="15.75" outlineLevel="1" thickBot="1">
      <c r="A66" s="419">
        <v>45352</v>
      </c>
      <c r="AT66" s="427" t="e">
        <f>AT$15/12</f>
        <v>#REF!</v>
      </c>
      <c r="AU66" s="427" t="e">
        <f>AT66</f>
        <v>#REF!</v>
      </c>
      <c r="AV66" s="427" t="e">
        <f aca="true" t="shared" si="50" ref="AV66:BE66">AU66</f>
        <v>#REF!</v>
      </c>
      <c r="AW66" s="427" t="e">
        <f t="shared" si="50"/>
        <v>#REF!</v>
      </c>
      <c r="AX66" s="427" t="e">
        <f t="shared" si="50"/>
        <v>#REF!</v>
      </c>
      <c r="AY66" s="427" t="e">
        <f t="shared" si="50"/>
        <v>#REF!</v>
      </c>
      <c r="AZ66" s="427" t="e">
        <f t="shared" si="50"/>
        <v>#REF!</v>
      </c>
      <c r="BA66" s="427" t="e">
        <f t="shared" si="50"/>
        <v>#REF!</v>
      </c>
      <c r="BB66" s="427" t="e">
        <f t="shared" si="50"/>
        <v>#REF!</v>
      </c>
      <c r="BC66" s="427" t="e">
        <f t="shared" si="50"/>
        <v>#REF!</v>
      </c>
      <c r="BD66" s="441" t="e">
        <f t="shared" si="50"/>
        <v>#REF!</v>
      </c>
      <c r="BE66" s="427" t="e">
        <f t="shared" si="50"/>
        <v>#REF!</v>
      </c>
      <c r="BF66" s="203"/>
      <c r="BG66" s="203"/>
      <c r="BH66" s="203"/>
      <c r="BI66" s="203"/>
      <c r="BJ66" s="203"/>
      <c r="BK66" s="203"/>
    </row>
    <row r="67" spans="1:63" ht="15.75" outlineLevel="1" thickBot="1">
      <c r="A67" s="420">
        <v>45383</v>
      </c>
      <c r="AU67" s="427" t="e">
        <f>AU$15/12</f>
        <v>#REF!</v>
      </c>
      <c r="AV67" s="427" t="e">
        <f>AU67</f>
        <v>#REF!</v>
      </c>
      <c r="AW67" s="427" t="e">
        <f aca="true" t="shared" si="51" ref="AW67:BF67">AV67</f>
        <v>#REF!</v>
      </c>
      <c r="AX67" s="427" t="e">
        <f t="shared" si="51"/>
        <v>#REF!</v>
      </c>
      <c r="AY67" s="427" t="e">
        <f t="shared" si="51"/>
        <v>#REF!</v>
      </c>
      <c r="AZ67" s="427" t="e">
        <f t="shared" si="51"/>
        <v>#REF!</v>
      </c>
      <c r="BA67" s="427" t="e">
        <f t="shared" si="51"/>
        <v>#REF!</v>
      </c>
      <c r="BB67" s="427" t="e">
        <f t="shared" si="51"/>
        <v>#REF!</v>
      </c>
      <c r="BC67" s="427" t="e">
        <f t="shared" si="51"/>
        <v>#REF!</v>
      </c>
      <c r="BD67" s="441" t="e">
        <f t="shared" si="51"/>
        <v>#REF!</v>
      </c>
      <c r="BE67" s="427" t="e">
        <f t="shared" si="51"/>
        <v>#REF!</v>
      </c>
      <c r="BF67" s="427" t="e">
        <f t="shared" si="51"/>
        <v>#REF!</v>
      </c>
      <c r="BG67" s="203"/>
      <c r="BH67" s="203"/>
      <c r="BI67" s="203"/>
      <c r="BJ67" s="203"/>
      <c r="BK67" s="203"/>
    </row>
    <row r="68" spans="1:63" ht="15.75" outlineLevel="1" thickBot="1">
      <c r="A68" s="419">
        <v>45413</v>
      </c>
      <c r="AV68" s="427" t="e">
        <f>AV$15/12</f>
        <v>#REF!</v>
      </c>
      <c r="AW68" s="427" t="e">
        <f>AV68</f>
        <v>#REF!</v>
      </c>
      <c r="AX68" s="427" t="e">
        <f aca="true" t="shared" si="52" ref="AX68:BG68">AW68</f>
        <v>#REF!</v>
      </c>
      <c r="AY68" s="427" t="e">
        <f t="shared" si="52"/>
        <v>#REF!</v>
      </c>
      <c r="AZ68" s="427" t="e">
        <f t="shared" si="52"/>
        <v>#REF!</v>
      </c>
      <c r="BA68" s="427" t="e">
        <f t="shared" si="52"/>
        <v>#REF!</v>
      </c>
      <c r="BB68" s="427" t="e">
        <f t="shared" si="52"/>
        <v>#REF!</v>
      </c>
      <c r="BC68" s="427" t="e">
        <f t="shared" si="52"/>
        <v>#REF!</v>
      </c>
      <c r="BD68" s="441" t="e">
        <f t="shared" si="52"/>
        <v>#REF!</v>
      </c>
      <c r="BE68" s="427" t="e">
        <f t="shared" si="52"/>
        <v>#REF!</v>
      </c>
      <c r="BF68" s="427" t="e">
        <f t="shared" si="52"/>
        <v>#REF!</v>
      </c>
      <c r="BG68" s="427" t="e">
        <f t="shared" si="52"/>
        <v>#REF!</v>
      </c>
      <c r="BH68" s="203"/>
      <c r="BI68" s="203"/>
      <c r="BJ68" s="203"/>
      <c r="BK68" s="203"/>
    </row>
    <row r="69" spans="1:63" ht="15.75" outlineLevel="1" thickBot="1">
      <c r="A69" s="420">
        <v>45444</v>
      </c>
      <c r="AW69" s="427" t="e">
        <f>AW$15/12</f>
        <v>#REF!</v>
      </c>
      <c r="AX69" s="427" t="e">
        <f>AW69</f>
        <v>#REF!</v>
      </c>
      <c r="AY69" s="427" t="e">
        <f aca="true" t="shared" si="53" ref="AY69:BH69">AX69</f>
        <v>#REF!</v>
      </c>
      <c r="AZ69" s="427" t="e">
        <f t="shared" si="53"/>
        <v>#REF!</v>
      </c>
      <c r="BA69" s="427" t="e">
        <f t="shared" si="53"/>
        <v>#REF!</v>
      </c>
      <c r="BB69" s="427" t="e">
        <f t="shared" si="53"/>
        <v>#REF!</v>
      </c>
      <c r="BC69" s="427" t="e">
        <f t="shared" si="53"/>
        <v>#REF!</v>
      </c>
      <c r="BD69" s="441" t="e">
        <f t="shared" si="53"/>
        <v>#REF!</v>
      </c>
      <c r="BE69" s="427" t="e">
        <f t="shared" si="53"/>
        <v>#REF!</v>
      </c>
      <c r="BF69" s="427" t="e">
        <f t="shared" si="53"/>
        <v>#REF!</v>
      </c>
      <c r="BG69" s="427" t="e">
        <f t="shared" si="53"/>
        <v>#REF!</v>
      </c>
      <c r="BH69" s="427" t="e">
        <f t="shared" si="53"/>
        <v>#REF!</v>
      </c>
      <c r="BI69" s="203"/>
      <c r="BJ69" s="203"/>
      <c r="BK69" s="203"/>
    </row>
    <row r="70" spans="1:68" ht="15.75" outlineLevel="1" thickBot="1">
      <c r="A70" s="419">
        <v>45474</v>
      </c>
      <c r="AX70" s="427" t="e">
        <f>AX$15/12</f>
        <v>#REF!</v>
      </c>
      <c r="AY70" s="427" t="e">
        <f>AX70</f>
        <v>#REF!</v>
      </c>
      <c r="AZ70" s="427" t="e">
        <f aca="true" t="shared" si="54" ref="AZ70:BI70">AY70</f>
        <v>#REF!</v>
      </c>
      <c r="BA70" s="427" t="e">
        <f t="shared" si="54"/>
        <v>#REF!</v>
      </c>
      <c r="BB70" s="427" t="e">
        <f t="shared" si="54"/>
        <v>#REF!</v>
      </c>
      <c r="BC70" s="427" t="e">
        <f t="shared" si="54"/>
        <v>#REF!</v>
      </c>
      <c r="BD70" s="441" t="e">
        <f t="shared" si="54"/>
        <v>#REF!</v>
      </c>
      <c r="BE70" s="427" t="e">
        <f t="shared" si="54"/>
        <v>#REF!</v>
      </c>
      <c r="BF70" s="427" t="e">
        <f t="shared" si="54"/>
        <v>#REF!</v>
      </c>
      <c r="BG70" s="427" t="e">
        <f t="shared" si="54"/>
        <v>#REF!</v>
      </c>
      <c r="BH70" s="427" t="e">
        <f t="shared" si="54"/>
        <v>#REF!</v>
      </c>
      <c r="BI70" s="427" t="e">
        <f t="shared" si="54"/>
        <v>#REF!</v>
      </c>
      <c r="BJ70" s="203"/>
      <c r="BK70" s="203"/>
      <c r="BL70" s="203"/>
      <c r="BM70" s="203"/>
      <c r="BN70" s="203"/>
      <c r="BO70" s="203"/>
      <c r="BP70" s="203"/>
    </row>
    <row r="71" spans="1:68" ht="15.75" outlineLevel="1" thickBot="1">
      <c r="A71" s="420">
        <v>45505</v>
      </c>
      <c r="AY71" s="427" t="e">
        <f>AY$15/12</f>
        <v>#REF!</v>
      </c>
      <c r="AZ71" s="427" t="e">
        <f>AY71</f>
        <v>#REF!</v>
      </c>
      <c r="BA71" s="427" t="e">
        <f aca="true" t="shared" si="55" ref="BA71:BC71">AZ71</f>
        <v>#REF!</v>
      </c>
      <c r="BB71" s="427" t="e">
        <f t="shared" si="55"/>
        <v>#REF!</v>
      </c>
      <c r="BC71" s="427" t="e">
        <f t="shared" si="55"/>
        <v>#REF!</v>
      </c>
      <c r="BD71" s="441"/>
      <c r="BE71" s="427"/>
      <c r="BF71" s="427"/>
      <c r="BG71" s="427"/>
      <c r="BH71" s="427"/>
      <c r="BI71" s="427"/>
      <c r="BJ71" s="427"/>
      <c r="BK71" s="203"/>
      <c r="BL71" s="203"/>
      <c r="BM71" s="203"/>
      <c r="BN71" s="203"/>
      <c r="BO71" s="203"/>
      <c r="BP71" s="203"/>
    </row>
    <row r="72" spans="1:68" ht="15.75" outlineLevel="1" thickBot="1">
      <c r="A72" s="419">
        <v>45536</v>
      </c>
      <c r="AZ72" s="427" t="e">
        <f>AZ$15/12</f>
        <v>#REF!</v>
      </c>
      <c r="BA72" s="427" t="e">
        <f>AZ72</f>
        <v>#REF!</v>
      </c>
      <c r="BB72" s="427" t="e">
        <f aca="true" t="shared" si="56" ref="BB72:BC72">BA72</f>
        <v>#REF!</v>
      </c>
      <c r="BC72" s="427" t="e">
        <f t="shared" si="56"/>
        <v>#REF!</v>
      </c>
      <c r="BD72" s="441"/>
      <c r="BE72" s="427"/>
      <c r="BF72" s="427"/>
      <c r="BG72" s="427"/>
      <c r="BH72" s="427"/>
      <c r="BI72" s="427"/>
      <c r="BJ72" s="427"/>
      <c r="BK72" s="427"/>
      <c r="BL72" s="203"/>
      <c r="BM72" s="203"/>
      <c r="BN72" s="203"/>
      <c r="BO72" s="203"/>
      <c r="BP72" s="203"/>
    </row>
    <row r="73" spans="1:68" ht="15.75" outlineLevel="1" thickBot="1">
      <c r="A73" s="420">
        <v>45566</v>
      </c>
      <c r="B73" s="428"/>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BA73" s="427" t="e">
        <f>BA$15/12</f>
        <v>#REF!</v>
      </c>
      <c r="BB73" s="427" t="e">
        <f>BA73</f>
        <v>#REF!</v>
      </c>
      <c r="BC73" s="427" t="e">
        <f aca="true" t="shared" si="57" ref="BC73">BB73</f>
        <v>#REF!</v>
      </c>
      <c r="BD73" s="441"/>
      <c r="BE73" s="427"/>
      <c r="BF73" s="427"/>
      <c r="BG73" s="427"/>
      <c r="BH73" s="427"/>
      <c r="BI73" s="427"/>
      <c r="BJ73" s="427"/>
      <c r="BK73" s="427"/>
      <c r="BL73" s="427"/>
      <c r="BM73" s="203"/>
      <c r="BN73" s="203"/>
      <c r="BO73" s="203"/>
      <c r="BP73" s="203"/>
    </row>
    <row r="74" spans="1:68" ht="15.75" outlineLevel="1" thickBot="1">
      <c r="A74" s="419">
        <v>45597</v>
      </c>
      <c r="B74" s="428"/>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BB74" s="427" t="e">
        <f>BB$15/12</f>
        <v>#REF!</v>
      </c>
      <c r="BC74" s="427" t="e">
        <f>BB74</f>
        <v>#REF!</v>
      </c>
      <c r="BD74" s="441"/>
      <c r="BE74" s="427"/>
      <c r="BF74" s="427"/>
      <c r="BG74" s="427"/>
      <c r="BH74" s="427"/>
      <c r="BI74" s="427"/>
      <c r="BJ74" s="427"/>
      <c r="BK74" s="427"/>
      <c r="BL74" s="427"/>
      <c r="BM74" s="427"/>
      <c r="BN74" s="203"/>
      <c r="BO74" s="203"/>
      <c r="BP74" s="203"/>
    </row>
    <row r="75" spans="1:68" ht="15" outlineLevel="1">
      <c r="A75" s="423">
        <v>45627</v>
      </c>
      <c r="B75" s="429"/>
      <c r="C75" s="429"/>
      <c r="D75" s="429"/>
      <c r="E75" s="429"/>
      <c r="F75" s="429"/>
      <c r="G75" s="429"/>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BC75" s="427" t="e">
        <f>BC$15/12</f>
        <v>#REF!</v>
      </c>
      <c r="BD75" s="441"/>
      <c r="BE75" s="427"/>
      <c r="BF75" s="427"/>
      <c r="BG75" s="427"/>
      <c r="BH75" s="427"/>
      <c r="BI75" s="427"/>
      <c r="BJ75" s="427"/>
      <c r="BK75" s="427"/>
      <c r="BL75" s="427"/>
      <c r="BM75" s="427"/>
      <c r="BN75" s="427"/>
      <c r="BO75" s="203"/>
      <c r="BP75" s="203"/>
    </row>
    <row r="76" spans="1:68" ht="15">
      <c r="A76" t="s">
        <v>248</v>
      </c>
      <c r="B76" s="427" t="e">
        <f>SUM(B19:B75)</f>
        <v>#REF!</v>
      </c>
      <c r="C76" s="427" t="e">
        <f aca="true" t="shared" si="58" ref="C76:AW76">SUM(C19:C75)</f>
        <v>#REF!</v>
      </c>
      <c r="D76" s="427" t="e">
        <f t="shared" si="58"/>
        <v>#REF!</v>
      </c>
      <c r="E76" s="427" t="e">
        <f t="shared" si="58"/>
        <v>#REF!</v>
      </c>
      <c r="F76" s="427" t="e">
        <f t="shared" si="58"/>
        <v>#REF!</v>
      </c>
      <c r="G76" s="427" t="e">
        <f t="shared" si="58"/>
        <v>#REF!</v>
      </c>
      <c r="H76" s="427" t="e">
        <f t="shared" si="58"/>
        <v>#REF!</v>
      </c>
      <c r="I76" s="427" t="e">
        <f t="shared" si="58"/>
        <v>#REF!</v>
      </c>
      <c r="J76" s="427" t="e">
        <f t="shared" si="58"/>
        <v>#REF!</v>
      </c>
      <c r="K76" s="427" t="e">
        <f t="shared" si="58"/>
        <v>#REF!</v>
      </c>
      <c r="L76" s="427" t="e">
        <f t="shared" si="58"/>
        <v>#REF!</v>
      </c>
      <c r="M76" s="427" t="e">
        <f t="shared" si="58"/>
        <v>#REF!</v>
      </c>
      <c r="N76" s="427" t="e">
        <f t="shared" si="58"/>
        <v>#REF!</v>
      </c>
      <c r="O76" s="427" t="e">
        <f t="shared" si="58"/>
        <v>#REF!</v>
      </c>
      <c r="P76" s="427" t="e">
        <f t="shared" si="58"/>
        <v>#REF!</v>
      </c>
      <c r="Q76" s="427" t="e">
        <f t="shared" si="58"/>
        <v>#REF!</v>
      </c>
      <c r="R76" s="427" t="e">
        <f t="shared" si="58"/>
        <v>#REF!</v>
      </c>
      <c r="S76" s="427" t="e">
        <f t="shared" si="58"/>
        <v>#REF!</v>
      </c>
      <c r="T76" s="427" t="e">
        <f t="shared" si="58"/>
        <v>#REF!</v>
      </c>
      <c r="U76" s="427" t="e">
        <f t="shared" si="58"/>
        <v>#REF!</v>
      </c>
      <c r="V76" s="427" t="e">
        <f t="shared" si="58"/>
        <v>#REF!</v>
      </c>
      <c r="W76" s="427" t="e">
        <f t="shared" si="58"/>
        <v>#REF!</v>
      </c>
      <c r="X76" s="427" t="e">
        <f t="shared" si="58"/>
        <v>#REF!</v>
      </c>
      <c r="Y76" s="427" t="e">
        <f t="shared" si="58"/>
        <v>#REF!</v>
      </c>
      <c r="Z76" s="427" t="e">
        <f t="shared" si="58"/>
        <v>#REF!</v>
      </c>
      <c r="AA76" s="427" t="e">
        <f t="shared" si="58"/>
        <v>#REF!</v>
      </c>
      <c r="AB76" s="427" t="e">
        <f t="shared" si="58"/>
        <v>#REF!</v>
      </c>
      <c r="AC76" s="427" t="e">
        <f t="shared" si="58"/>
        <v>#REF!</v>
      </c>
      <c r="AD76" s="427" t="e">
        <f t="shared" si="58"/>
        <v>#REF!</v>
      </c>
      <c r="AE76" s="427" t="e">
        <f t="shared" si="58"/>
        <v>#REF!</v>
      </c>
      <c r="AF76" s="427" t="e">
        <f t="shared" si="58"/>
        <v>#REF!</v>
      </c>
      <c r="AG76" s="427" t="e">
        <f t="shared" si="58"/>
        <v>#REF!</v>
      </c>
      <c r="AH76" s="427" t="e">
        <f t="shared" si="58"/>
        <v>#REF!</v>
      </c>
      <c r="AI76" s="427" t="e">
        <f t="shared" si="58"/>
        <v>#REF!</v>
      </c>
      <c r="AJ76" s="427" t="e">
        <f t="shared" si="58"/>
        <v>#REF!</v>
      </c>
      <c r="AK76" s="427" t="e">
        <f t="shared" si="58"/>
        <v>#REF!</v>
      </c>
      <c r="AL76" s="427" t="e">
        <f t="shared" si="58"/>
        <v>#REF!</v>
      </c>
      <c r="AM76" s="427" t="e">
        <f t="shared" si="58"/>
        <v>#REF!</v>
      </c>
      <c r="AN76" s="427" t="e">
        <f t="shared" si="58"/>
        <v>#REF!</v>
      </c>
      <c r="AO76" s="427" t="e">
        <f t="shared" si="58"/>
        <v>#REF!</v>
      </c>
      <c r="AP76" s="427" t="e">
        <f t="shared" si="58"/>
        <v>#REF!</v>
      </c>
      <c r="AQ76" s="427" t="e">
        <f t="shared" si="58"/>
        <v>#REF!</v>
      </c>
      <c r="AR76" s="427" t="e">
        <f t="shared" si="58"/>
        <v>#REF!</v>
      </c>
      <c r="AS76" s="427" t="e">
        <f t="shared" si="58"/>
        <v>#REF!</v>
      </c>
      <c r="AT76" s="427" t="e">
        <f t="shared" si="58"/>
        <v>#REF!</v>
      </c>
      <c r="AU76" s="427" t="e">
        <f t="shared" si="58"/>
        <v>#REF!</v>
      </c>
      <c r="AV76" s="427" t="e">
        <f t="shared" si="58"/>
        <v>#REF!</v>
      </c>
      <c r="AW76" s="427" t="e">
        <f t="shared" si="58"/>
        <v>#REF!</v>
      </c>
      <c r="AX76" s="427" t="e">
        <f aca="true" t="shared" si="59" ref="AX76">SUM(AX19:AX75)</f>
        <v>#REF!</v>
      </c>
      <c r="AY76" s="427" t="e">
        <f aca="true" t="shared" si="60" ref="AY76">SUM(AY19:AY75)</f>
        <v>#REF!</v>
      </c>
      <c r="AZ76" s="427" t="e">
        <f aca="true" t="shared" si="61" ref="AZ76">SUM(AZ19:AZ75)</f>
        <v>#REF!</v>
      </c>
      <c r="BA76" s="427" t="e">
        <f aca="true" t="shared" si="62" ref="BA76">SUM(BA19:BA75)</f>
        <v>#REF!</v>
      </c>
      <c r="BB76" s="427" t="e">
        <f aca="true" t="shared" si="63" ref="BB76">SUM(BB19:BB75)</f>
        <v>#REF!</v>
      </c>
      <c r="BC76" s="427" t="e">
        <f aca="true" t="shared" si="64" ref="BC76">SUM(BC19:BC75)</f>
        <v>#REF!</v>
      </c>
      <c r="BD76" s="441"/>
      <c r="BE76" s="427"/>
      <c r="BF76" s="427"/>
      <c r="BG76" s="427"/>
      <c r="BH76" s="427"/>
      <c r="BI76" s="427"/>
      <c r="BJ76" s="427"/>
      <c r="BK76" s="427"/>
      <c r="BL76" s="427"/>
      <c r="BM76" s="427"/>
      <c r="BN76" s="427"/>
      <c r="BO76" s="427"/>
      <c r="BP76" s="203"/>
    </row>
    <row r="77" spans="56:68" ht="15">
      <c r="BD77" s="440"/>
      <c r="BE77" s="427"/>
      <c r="BF77" s="427"/>
      <c r="BG77" s="427"/>
      <c r="BH77" s="427"/>
      <c r="BI77" s="427"/>
      <c r="BJ77" s="427"/>
      <c r="BK77" s="427"/>
      <c r="BL77" s="427"/>
      <c r="BM77" s="427"/>
      <c r="BN77" s="427"/>
      <c r="BO77" s="427"/>
      <c r="BP77" s="427"/>
    </row>
    <row r="78" spans="1:56" ht="15.75" thickBot="1">
      <c r="A78" t="s">
        <v>171</v>
      </c>
      <c r="B78" s="427"/>
      <c r="BD78" s="438"/>
    </row>
    <row r="79" spans="1:56" ht="15.75" thickBot="1">
      <c r="A79" s="419">
        <v>44013</v>
      </c>
      <c r="B79" s="427" t="e">
        <f>$B$10/(6*12)</f>
        <v>#REF!</v>
      </c>
      <c r="C79" s="427" t="e">
        <f>B79</f>
        <v>#REF!</v>
      </c>
      <c r="D79" s="427" t="e">
        <f aca="true" t="shared" si="65" ref="D79:H79">C79</f>
        <v>#REF!</v>
      </c>
      <c r="E79" s="427" t="e">
        <f t="shared" si="65"/>
        <v>#REF!</v>
      </c>
      <c r="F79" s="427" t="e">
        <f t="shared" si="65"/>
        <v>#REF!</v>
      </c>
      <c r="G79" s="427" t="e">
        <f t="shared" si="65"/>
        <v>#REF!</v>
      </c>
      <c r="H79" s="427" t="e">
        <f t="shared" si="65"/>
        <v>#REF!</v>
      </c>
      <c r="I79" s="427" t="e">
        <f aca="true" t="shared" si="66" ref="I79:I84">H79</f>
        <v>#REF!</v>
      </c>
      <c r="J79" s="427" t="e">
        <f aca="true" t="shared" si="67" ref="J79:J84">I79</f>
        <v>#REF!</v>
      </c>
      <c r="K79" s="427" t="e">
        <f aca="true" t="shared" si="68" ref="K79:K84">J79</f>
        <v>#REF!</v>
      </c>
      <c r="L79" s="427" t="e">
        <f aca="true" t="shared" si="69" ref="L79:L84">K79</f>
        <v>#REF!</v>
      </c>
      <c r="M79" s="427" t="e">
        <f aca="true" t="shared" si="70" ref="M79:M84">L79</f>
        <v>#REF!</v>
      </c>
      <c r="BD79" s="438"/>
    </row>
    <row r="80" spans="1:56" ht="15.75" thickBot="1">
      <c r="A80" s="419">
        <v>44044</v>
      </c>
      <c r="C80" s="427" t="e">
        <f>$B$10/(6*12)</f>
        <v>#REF!</v>
      </c>
      <c r="D80" s="427" t="e">
        <f>C80</f>
        <v>#REF!</v>
      </c>
      <c r="E80" s="427" t="e">
        <f aca="true" t="shared" si="71" ref="E80">D80</f>
        <v>#REF!</v>
      </c>
      <c r="F80" s="427" t="e">
        <f aca="true" t="shared" si="72" ref="F80:F81">E80</f>
        <v>#REF!</v>
      </c>
      <c r="G80" s="427" t="e">
        <f aca="true" t="shared" si="73" ref="G80:G82">F80</f>
        <v>#REF!</v>
      </c>
      <c r="H80" s="427" t="e">
        <f aca="true" t="shared" si="74" ref="H80:H83">G80</f>
        <v>#REF!</v>
      </c>
      <c r="I80" s="427" t="e">
        <f t="shared" si="66"/>
        <v>#REF!</v>
      </c>
      <c r="J80" s="427" t="e">
        <f t="shared" si="67"/>
        <v>#REF!</v>
      </c>
      <c r="K80" s="427" t="e">
        <f t="shared" si="68"/>
        <v>#REF!</v>
      </c>
      <c r="L80" s="427" t="e">
        <f t="shared" si="69"/>
        <v>#REF!</v>
      </c>
      <c r="M80" s="427" t="e">
        <f t="shared" si="70"/>
        <v>#REF!</v>
      </c>
      <c r="N80" s="427" t="e">
        <f aca="true" t="shared" si="75" ref="N80:N84">M80</f>
        <v>#REF!</v>
      </c>
      <c r="BD80" s="438"/>
    </row>
    <row r="81" spans="1:56" ht="15.75" thickBot="1">
      <c r="A81" s="419">
        <v>44075</v>
      </c>
      <c r="D81" s="427" t="e">
        <f>$B$10/(6*12)</f>
        <v>#REF!</v>
      </c>
      <c r="E81" s="427" t="e">
        <f>D81</f>
        <v>#REF!</v>
      </c>
      <c r="F81" s="427" t="e">
        <f t="shared" si="72"/>
        <v>#REF!</v>
      </c>
      <c r="G81" s="427" t="e">
        <f t="shared" si="73"/>
        <v>#REF!</v>
      </c>
      <c r="H81" s="427" t="e">
        <f t="shared" si="74"/>
        <v>#REF!</v>
      </c>
      <c r="I81" s="427" t="e">
        <f t="shared" si="66"/>
        <v>#REF!</v>
      </c>
      <c r="J81" s="427" t="e">
        <f t="shared" si="67"/>
        <v>#REF!</v>
      </c>
      <c r="K81" s="427" t="e">
        <f t="shared" si="68"/>
        <v>#REF!</v>
      </c>
      <c r="L81" s="427" t="e">
        <f t="shared" si="69"/>
        <v>#REF!</v>
      </c>
      <c r="M81" s="427" t="e">
        <f t="shared" si="70"/>
        <v>#REF!</v>
      </c>
      <c r="N81" s="427" t="e">
        <f t="shared" si="75"/>
        <v>#REF!</v>
      </c>
      <c r="O81" s="427" t="e">
        <f aca="true" t="shared" si="76" ref="O81:O84">N81</f>
        <v>#REF!</v>
      </c>
      <c r="BD81" s="438"/>
    </row>
    <row r="82" spans="1:56" ht="15.75" thickBot="1">
      <c r="A82" s="419">
        <v>44105</v>
      </c>
      <c r="E82" s="427" t="e">
        <f>$B$10/(6*12)</f>
        <v>#REF!</v>
      </c>
      <c r="F82" s="427" t="e">
        <f>E82</f>
        <v>#REF!</v>
      </c>
      <c r="G82" s="427" t="e">
        <f t="shared" si="73"/>
        <v>#REF!</v>
      </c>
      <c r="H82" s="427" t="e">
        <f t="shared" si="74"/>
        <v>#REF!</v>
      </c>
      <c r="I82" s="427" t="e">
        <f t="shared" si="66"/>
        <v>#REF!</v>
      </c>
      <c r="J82" s="427" t="e">
        <f t="shared" si="67"/>
        <v>#REF!</v>
      </c>
      <c r="K82" s="427" t="e">
        <f t="shared" si="68"/>
        <v>#REF!</v>
      </c>
      <c r="L82" s="427" t="e">
        <f t="shared" si="69"/>
        <v>#REF!</v>
      </c>
      <c r="M82" s="427" t="e">
        <f t="shared" si="70"/>
        <v>#REF!</v>
      </c>
      <c r="N82" s="427" t="e">
        <f t="shared" si="75"/>
        <v>#REF!</v>
      </c>
      <c r="O82" s="427" t="e">
        <f t="shared" si="76"/>
        <v>#REF!</v>
      </c>
      <c r="P82" s="427" t="e">
        <f aca="true" t="shared" si="77" ref="P82:P84">O82</f>
        <v>#REF!</v>
      </c>
      <c r="BD82" s="438"/>
    </row>
    <row r="83" spans="1:56" ht="15.75" thickBot="1">
      <c r="A83" s="419">
        <v>44136</v>
      </c>
      <c r="F83" s="427" t="e">
        <f>$B$10/(6*12)</f>
        <v>#REF!</v>
      </c>
      <c r="G83" s="427" t="e">
        <f>F83</f>
        <v>#REF!</v>
      </c>
      <c r="H83" s="427" t="e">
        <f t="shared" si="74"/>
        <v>#REF!</v>
      </c>
      <c r="I83" s="427" t="e">
        <f t="shared" si="66"/>
        <v>#REF!</v>
      </c>
      <c r="J83" s="427" t="e">
        <f t="shared" si="67"/>
        <v>#REF!</v>
      </c>
      <c r="K83" s="427" t="e">
        <f t="shared" si="68"/>
        <v>#REF!</v>
      </c>
      <c r="L83" s="427" t="e">
        <f t="shared" si="69"/>
        <v>#REF!</v>
      </c>
      <c r="M83" s="427" t="e">
        <f t="shared" si="70"/>
        <v>#REF!</v>
      </c>
      <c r="N83" s="427" t="e">
        <f t="shared" si="75"/>
        <v>#REF!</v>
      </c>
      <c r="O83" s="427" t="e">
        <f t="shared" si="76"/>
        <v>#REF!</v>
      </c>
      <c r="P83" s="427" t="e">
        <f t="shared" si="77"/>
        <v>#REF!</v>
      </c>
      <c r="Q83" s="427" t="e">
        <f aca="true" t="shared" si="78" ref="Q83:Q84">P83</f>
        <v>#REF!</v>
      </c>
      <c r="BD83" s="438"/>
    </row>
    <row r="84" spans="1:56" ht="15.75" thickBot="1">
      <c r="A84" s="420">
        <v>44166</v>
      </c>
      <c r="G84" s="427" t="e">
        <f>$B$10/(6*12)</f>
        <v>#REF!</v>
      </c>
      <c r="H84" s="427" t="e">
        <f>G84</f>
        <v>#REF!</v>
      </c>
      <c r="I84" s="427" t="e">
        <f t="shared" si="66"/>
        <v>#REF!</v>
      </c>
      <c r="J84" s="427" t="e">
        <f t="shared" si="67"/>
        <v>#REF!</v>
      </c>
      <c r="K84" s="427" t="e">
        <f t="shared" si="68"/>
        <v>#REF!</v>
      </c>
      <c r="L84" s="427" t="e">
        <f t="shared" si="69"/>
        <v>#REF!</v>
      </c>
      <c r="M84" s="427" t="e">
        <f t="shared" si="70"/>
        <v>#REF!</v>
      </c>
      <c r="N84" s="427" t="e">
        <f t="shared" si="75"/>
        <v>#REF!</v>
      </c>
      <c r="O84" s="427" t="e">
        <f t="shared" si="76"/>
        <v>#REF!</v>
      </c>
      <c r="P84" s="427" t="e">
        <f t="shared" si="77"/>
        <v>#REF!</v>
      </c>
      <c r="Q84" s="427" t="e">
        <f t="shared" si="78"/>
        <v>#REF!</v>
      </c>
      <c r="R84" s="427" t="e">
        <f aca="true" t="shared" si="79" ref="R84">Q84</f>
        <v>#REF!</v>
      </c>
      <c r="BD84" s="438"/>
    </row>
    <row r="85" spans="1:56" ht="15.75" thickBot="1">
      <c r="A85" s="419">
        <v>44197</v>
      </c>
      <c r="H85" s="427" t="e">
        <f>$H$10/(6*12)</f>
        <v>#REF!</v>
      </c>
      <c r="I85" s="427" t="e">
        <f>H85</f>
        <v>#REF!</v>
      </c>
      <c r="J85" s="427" t="e">
        <f aca="true" t="shared" si="80" ref="J85:S85">I85</f>
        <v>#REF!</v>
      </c>
      <c r="K85" s="427" t="e">
        <f t="shared" si="80"/>
        <v>#REF!</v>
      </c>
      <c r="L85" s="427" t="e">
        <f t="shared" si="80"/>
        <v>#REF!</v>
      </c>
      <c r="M85" s="427" t="e">
        <f t="shared" si="80"/>
        <v>#REF!</v>
      </c>
      <c r="N85" s="427" t="e">
        <f t="shared" si="80"/>
        <v>#REF!</v>
      </c>
      <c r="O85" s="427" t="e">
        <f t="shared" si="80"/>
        <v>#REF!</v>
      </c>
      <c r="P85" s="427" t="e">
        <f t="shared" si="80"/>
        <v>#REF!</v>
      </c>
      <c r="Q85" s="427" t="e">
        <f t="shared" si="80"/>
        <v>#REF!</v>
      </c>
      <c r="R85" s="427" t="e">
        <f t="shared" si="80"/>
        <v>#REF!</v>
      </c>
      <c r="S85" s="427" t="e">
        <f t="shared" si="80"/>
        <v>#REF!</v>
      </c>
      <c r="T85" s="427"/>
      <c r="BD85" s="438"/>
    </row>
    <row r="86" spans="1:56" ht="15.75" thickBot="1">
      <c r="A86" s="420">
        <v>44228</v>
      </c>
      <c r="I86" s="427" t="e">
        <f>$H$10/(6*12)</f>
        <v>#REF!</v>
      </c>
      <c r="J86" s="427" t="e">
        <f>I86</f>
        <v>#REF!</v>
      </c>
      <c r="K86" s="427" t="e">
        <f aca="true" t="shared" si="81" ref="K86">J86</f>
        <v>#REF!</v>
      </c>
      <c r="L86" s="427" t="e">
        <f aca="true" t="shared" si="82" ref="L86:L87">K86</f>
        <v>#REF!</v>
      </c>
      <c r="M86" s="427" t="e">
        <f aca="true" t="shared" si="83" ref="M86:M88">L86</f>
        <v>#REF!</v>
      </c>
      <c r="N86" s="427" t="e">
        <f aca="true" t="shared" si="84" ref="N86:N89">M86</f>
        <v>#REF!</v>
      </c>
      <c r="O86" s="427" t="e">
        <f aca="true" t="shared" si="85" ref="O86:O90">N86</f>
        <v>#REF!</v>
      </c>
      <c r="P86" s="427" t="e">
        <f aca="true" t="shared" si="86" ref="P86:P91">O86</f>
        <v>#REF!</v>
      </c>
      <c r="Q86" s="427" t="e">
        <f aca="true" t="shared" si="87" ref="Q86:Q92">P86</f>
        <v>#REF!</v>
      </c>
      <c r="R86" s="427" t="e">
        <f aca="true" t="shared" si="88" ref="R86:R93">Q86</f>
        <v>#REF!</v>
      </c>
      <c r="S86" s="427" t="e">
        <f aca="true" t="shared" si="89" ref="S86:S94">R86</f>
        <v>#REF!</v>
      </c>
      <c r="T86" s="427" t="e">
        <f aca="true" t="shared" si="90" ref="T86:T95">S86</f>
        <v>#REF!</v>
      </c>
      <c r="BD86" s="438"/>
    </row>
    <row r="87" spans="1:56" ht="15.75" thickBot="1">
      <c r="A87" s="419">
        <v>44256</v>
      </c>
      <c r="J87" s="427" t="e">
        <f>$H$10/(6*12)</f>
        <v>#REF!</v>
      </c>
      <c r="K87" s="427" t="e">
        <f>J87</f>
        <v>#REF!</v>
      </c>
      <c r="L87" s="427" t="e">
        <f t="shared" si="82"/>
        <v>#REF!</v>
      </c>
      <c r="M87" s="427" t="e">
        <f t="shared" si="83"/>
        <v>#REF!</v>
      </c>
      <c r="N87" s="427" t="e">
        <f t="shared" si="84"/>
        <v>#REF!</v>
      </c>
      <c r="O87" s="427" t="e">
        <f t="shared" si="85"/>
        <v>#REF!</v>
      </c>
      <c r="P87" s="427" t="e">
        <f t="shared" si="86"/>
        <v>#REF!</v>
      </c>
      <c r="Q87" s="427" t="e">
        <f t="shared" si="87"/>
        <v>#REF!</v>
      </c>
      <c r="R87" s="427" t="e">
        <f t="shared" si="88"/>
        <v>#REF!</v>
      </c>
      <c r="S87" s="427" t="e">
        <f t="shared" si="89"/>
        <v>#REF!</v>
      </c>
      <c r="T87" s="427" t="e">
        <f t="shared" si="90"/>
        <v>#REF!</v>
      </c>
      <c r="U87" s="427" t="e">
        <f aca="true" t="shared" si="91" ref="U87:U96">T87</f>
        <v>#REF!</v>
      </c>
      <c r="BD87" s="438"/>
    </row>
    <row r="88" spans="1:56" ht="15.75" thickBot="1">
      <c r="A88" s="420">
        <v>44287</v>
      </c>
      <c r="K88" s="427" t="e">
        <f>$H$10/(6*12)</f>
        <v>#REF!</v>
      </c>
      <c r="L88" s="427" t="e">
        <f>K88</f>
        <v>#REF!</v>
      </c>
      <c r="M88" s="427" t="e">
        <f t="shared" si="83"/>
        <v>#REF!</v>
      </c>
      <c r="N88" s="427" t="e">
        <f t="shared" si="84"/>
        <v>#REF!</v>
      </c>
      <c r="O88" s="427" t="e">
        <f t="shared" si="85"/>
        <v>#REF!</v>
      </c>
      <c r="P88" s="427" t="e">
        <f t="shared" si="86"/>
        <v>#REF!</v>
      </c>
      <c r="Q88" s="427" t="e">
        <f t="shared" si="87"/>
        <v>#REF!</v>
      </c>
      <c r="R88" s="427" t="e">
        <f t="shared" si="88"/>
        <v>#REF!</v>
      </c>
      <c r="S88" s="427" t="e">
        <f t="shared" si="89"/>
        <v>#REF!</v>
      </c>
      <c r="T88" s="427" t="e">
        <f t="shared" si="90"/>
        <v>#REF!</v>
      </c>
      <c r="U88" s="427" t="e">
        <f t="shared" si="91"/>
        <v>#REF!</v>
      </c>
      <c r="V88" s="427" t="e">
        <f aca="true" t="shared" si="92" ref="V88:V97">U88</f>
        <v>#REF!</v>
      </c>
      <c r="BD88" s="438"/>
    </row>
    <row r="89" spans="1:56" ht="15.75" thickBot="1">
      <c r="A89" s="419">
        <v>44317</v>
      </c>
      <c r="L89" s="427" t="e">
        <f>$H$10/(6*12)</f>
        <v>#REF!</v>
      </c>
      <c r="M89" s="427" t="e">
        <f>L89</f>
        <v>#REF!</v>
      </c>
      <c r="N89" s="427" t="e">
        <f t="shared" si="84"/>
        <v>#REF!</v>
      </c>
      <c r="O89" s="427" t="e">
        <f t="shared" si="85"/>
        <v>#REF!</v>
      </c>
      <c r="P89" s="427" t="e">
        <f t="shared" si="86"/>
        <v>#REF!</v>
      </c>
      <c r="Q89" s="427" t="e">
        <f t="shared" si="87"/>
        <v>#REF!</v>
      </c>
      <c r="R89" s="427" t="e">
        <f t="shared" si="88"/>
        <v>#REF!</v>
      </c>
      <c r="S89" s="427" t="e">
        <f t="shared" si="89"/>
        <v>#REF!</v>
      </c>
      <c r="T89" s="427" t="e">
        <f t="shared" si="90"/>
        <v>#REF!</v>
      </c>
      <c r="U89" s="427" t="e">
        <f t="shared" si="91"/>
        <v>#REF!</v>
      </c>
      <c r="V89" s="427" t="e">
        <f t="shared" si="92"/>
        <v>#REF!</v>
      </c>
      <c r="W89" s="427" t="e">
        <f aca="true" t="shared" si="93" ref="W89:W98">V89</f>
        <v>#REF!</v>
      </c>
      <c r="BD89" s="438"/>
    </row>
    <row r="90" spans="1:56" ht="15.75" thickBot="1">
      <c r="A90" s="420">
        <v>44348</v>
      </c>
      <c r="M90" s="427" t="e">
        <f>$H$10/(6*12)</f>
        <v>#REF!</v>
      </c>
      <c r="N90" s="427" t="e">
        <f>M90</f>
        <v>#REF!</v>
      </c>
      <c r="O90" s="427" t="e">
        <f t="shared" si="85"/>
        <v>#REF!</v>
      </c>
      <c r="P90" s="427" t="e">
        <f t="shared" si="86"/>
        <v>#REF!</v>
      </c>
      <c r="Q90" s="427" t="e">
        <f t="shared" si="87"/>
        <v>#REF!</v>
      </c>
      <c r="R90" s="427" t="e">
        <f t="shared" si="88"/>
        <v>#REF!</v>
      </c>
      <c r="S90" s="427" t="e">
        <f t="shared" si="89"/>
        <v>#REF!</v>
      </c>
      <c r="T90" s="427" t="e">
        <f t="shared" si="90"/>
        <v>#REF!</v>
      </c>
      <c r="U90" s="427" t="e">
        <f t="shared" si="91"/>
        <v>#REF!</v>
      </c>
      <c r="V90" s="427" t="e">
        <f t="shared" si="92"/>
        <v>#REF!</v>
      </c>
      <c r="W90" s="427" t="e">
        <f t="shared" si="93"/>
        <v>#REF!</v>
      </c>
      <c r="X90" s="427" t="e">
        <f aca="true" t="shared" si="94" ref="X90:X99">W90</f>
        <v>#REF!</v>
      </c>
      <c r="BD90" s="438"/>
    </row>
    <row r="91" spans="1:56" ht="15.75" thickBot="1">
      <c r="A91" s="419">
        <v>44378</v>
      </c>
      <c r="N91" s="427" t="e">
        <f>$H$10/(6*12)</f>
        <v>#REF!</v>
      </c>
      <c r="O91" s="427" t="e">
        <f>N91</f>
        <v>#REF!</v>
      </c>
      <c r="P91" s="427" t="e">
        <f t="shared" si="86"/>
        <v>#REF!</v>
      </c>
      <c r="Q91" s="427" t="e">
        <f t="shared" si="87"/>
        <v>#REF!</v>
      </c>
      <c r="R91" s="427" t="e">
        <f t="shared" si="88"/>
        <v>#REF!</v>
      </c>
      <c r="S91" s="427" t="e">
        <f t="shared" si="89"/>
        <v>#REF!</v>
      </c>
      <c r="T91" s="427" t="e">
        <f t="shared" si="90"/>
        <v>#REF!</v>
      </c>
      <c r="U91" s="427" t="e">
        <f t="shared" si="91"/>
        <v>#REF!</v>
      </c>
      <c r="V91" s="427" t="e">
        <f t="shared" si="92"/>
        <v>#REF!</v>
      </c>
      <c r="W91" s="427" t="e">
        <f t="shared" si="93"/>
        <v>#REF!</v>
      </c>
      <c r="X91" s="427" t="e">
        <f t="shared" si="94"/>
        <v>#REF!</v>
      </c>
      <c r="Y91" s="427" t="e">
        <f aca="true" t="shared" si="95" ref="Y91:Y100">X91</f>
        <v>#REF!</v>
      </c>
      <c r="BD91" s="438"/>
    </row>
    <row r="92" spans="1:56" ht="15.75" thickBot="1">
      <c r="A92" s="420">
        <v>44409</v>
      </c>
      <c r="O92" s="427" t="e">
        <f>$H$10/(6*12)</f>
        <v>#REF!</v>
      </c>
      <c r="P92" s="427" t="e">
        <f>O92</f>
        <v>#REF!</v>
      </c>
      <c r="Q92" s="427" t="e">
        <f t="shared" si="87"/>
        <v>#REF!</v>
      </c>
      <c r="R92" s="427" t="e">
        <f t="shared" si="88"/>
        <v>#REF!</v>
      </c>
      <c r="S92" s="427" t="e">
        <f t="shared" si="89"/>
        <v>#REF!</v>
      </c>
      <c r="T92" s="427" t="e">
        <f t="shared" si="90"/>
        <v>#REF!</v>
      </c>
      <c r="U92" s="427" t="e">
        <f t="shared" si="91"/>
        <v>#REF!</v>
      </c>
      <c r="V92" s="427" t="e">
        <f t="shared" si="92"/>
        <v>#REF!</v>
      </c>
      <c r="W92" s="427" t="e">
        <f t="shared" si="93"/>
        <v>#REF!</v>
      </c>
      <c r="X92" s="427" t="e">
        <f t="shared" si="94"/>
        <v>#REF!</v>
      </c>
      <c r="Y92" s="427" t="e">
        <f t="shared" si="95"/>
        <v>#REF!</v>
      </c>
      <c r="Z92" s="427" t="e">
        <f aca="true" t="shared" si="96" ref="Z92:Z101">Y92</f>
        <v>#REF!</v>
      </c>
      <c r="BD92" s="438"/>
    </row>
    <row r="93" spans="1:56" ht="15.75" thickBot="1">
      <c r="A93" s="419">
        <v>44440</v>
      </c>
      <c r="P93" s="427" t="e">
        <f>$H$10/(6*12)</f>
        <v>#REF!</v>
      </c>
      <c r="Q93" s="427" t="e">
        <f>P93</f>
        <v>#REF!</v>
      </c>
      <c r="R93" s="427" t="e">
        <f t="shared" si="88"/>
        <v>#REF!</v>
      </c>
      <c r="S93" s="427" t="e">
        <f t="shared" si="89"/>
        <v>#REF!</v>
      </c>
      <c r="T93" s="427" t="e">
        <f t="shared" si="90"/>
        <v>#REF!</v>
      </c>
      <c r="U93" s="427" t="e">
        <f t="shared" si="91"/>
        <v>#REF!</v>
      </c>
      <c r="V93" s="427" t="e">
        <f t="shared" si="92"/>
        <v>#REF!</v>
      </c>
      <c r="W93" s="427" t="e">
        <f t="shared" si="93"/>
        <v>#REF!</v>
      </c>
      <c r="X93" s="427" t="e">
        <f t="shared" si="94"/>
        <v>#REF!</v>
      </c>
      <c r="Y93" s="427" t="e">
        <f t="shared" si="95"/>
        <v>#REF!</v>
      </c>
      <c r="Z93" s="427" t="e">
        <f t="shared" si="96"/>
        <v>#REF!</v>
      </c>
      <c r="AA93" s="427" t="e">
        <f aca="true" t="shared" si="97" ref="AA93:AA102">Z93</f>
        <v>#REF!</v>
      </c>
      <c r="BD93" s="438"/>
    </row>
    <row r="94" spans="1:56" ht="15.75" thickBot="1">
      <c r="A94" s="420">
        <v>44470</v>
      </c>
      <c r="Q94" s="427" t="e">
        <f>$H$10/(6*12)</f>
        <v>#REF!</v>
      </c>
      <c r="R94" s="427" t="e">
        <f>Q94</f>
        <v>#REF!</v>
      </c>
      <c r="S94" s="427" t="e">
        <f t="shared" si="89"/>
        <v>#REF!</v>
      </c>
      <c r="T94" s="427" t="e">
        <f t="shared" si="90"/>
        <v>#REF!</v>
      </c>
      <c r="U94" s="427" t="e">
        <f t="shared" si="91"/>
        <v>#REF!</v>
      </c>
      <c r="V94" s="427" t="e">
        <f t="shared" si="92"/>
        <v>#REF!</v>
      </c>
      <c r="W94" s="427" t="e">
        <f t="shared" si="93"/>
        <v>#REF!</v>
      </c>
      <c r="X94" s="427" t="e">
        <f t="shared" si="94"/>
        <v>#REF!</v>
      </c>
      <c r="Y94" s="427" t="e">
        <f t="shared" si="95"/>
        <v>#REF!</v>
      </c>
      <c r="Z94" s="427" t="e">
        <f t="shared" si="96"/>
        <v>#REF!</v>
      </c>
      <c r="AA94" s="427" t="e">
        <f t="shared" si="97"/>
        <v>#REF!</v>
      </c>
      <c r="AB94" s="427" t="e">
        <f aca="true" t="shared" si="98" ref="AB94:AB103">AA94</f>
        <v>#REF!</v>
      </c>
      <c r="BD94" s="438"/>
    </row>
    <row r="95" spans="1:56" ht="15.75" thickBot="1">
      <c r="A95" s="419">
        <v>44501</v>
      </c>
      <c r="R95" s="427" t="e">
        <f>$H$10/(6*12)</f>
        <v>#REF!</v>
      </c>
      <c r="S95" s="427" t="e">
        <f>R95</f>
        <v>#REF!</v>
      </c>
      <c r="T95" s="427" t="e">
        <f t="shared" si="90"/>
        <v>#REF!</v>
      </c>
      <c r="U95" s="427" t="e">
        <f t="shared" si="91"/>
        <v>#REF!</v>
      </c>
      <c r="V95" s="427" t="e">
        <f t="shared" si="92"/>
        <v>#REF!</v>
      </c>
      <c r="W95" s="427" t="e">
        <f t="shared" si="93"/>
        <v>#REF!</v>
      </c>
      <c r="X95" s="427" t="e">
        <f t="shared" si="94"/>
        <v>#REF!</v>
      </c>
      <c r="Y95" s="427" t="e">
        <f t="shared" si="95"/>
        <v>#REF!</v>
      </c>
      <c r="Z95" s="427" t="e">
        <f t="shared" si="96"/>
        <v>#REF!</v>
      </c>
      <c r="AA95" s="427" t="e">
        <f t="shared" si="97"/>
        <v>#REF!</v>
      </c>
      <c r="AB95" s="427" t="e">
        <f t="shared" si="98"/>
        <v>#REF!</v>
      </c>
      <c r="AC95" s="427" t="e">
        <f aca="true" t="shared" si="99" ref="AC95:AC104">AB95</f>
        <v>#REF!</v>
      </c>
      <c r="BD95" s="438"/>
    </row>
    <row r="96" spans="1:56" ht="15.75" thickBot="1">
      <c r="A96" s="420">
        <v>44531</v>
      </c>
      <c r="S96" s="427" t="e">
        <f>$H$10/(6*12)</f>
        <v>#REF!</v>
      </c>
      <c r="T96" s="427" t="e">
        <f>S96</f>
        <v>#REF!</v>
      </c>
      <c r="U96" s="427" t="e">
        <f t="shared" si="91"/>
        <v>#REF!</v>
      </c>
      <c r="V96" s="427" t="e">
        <f t="shared" si="92"/>
        <v>#REF!</v>
      </c>
      <c r="W96" s="427" t="e">
        <f t="shared" si="93"/>
        <v>#REF!</v>
      </c>
      <c r="X96" s="427" t="e">
        <f t="shared" si="94"/>
        <v>#REF!</v>
      </c>
      <c r="Y96" s="427" t="e">
        <f t="shared" si="95"/>
        <v>#REF!</v>
      </c>
      <c r="Z96" s="427" t="e">
        <f t="shared" si="96"/>
        <v>#REF!</v>
      </c>
      <c r="AA96" s="427" t="e">
        <f t="shared" si="97"/>
        <v>#REF!</v>
      </c>
      <c r="AB96" s="427" t="e">
        <f t="shared" si="98"/>
        <v>#REF!</v>
      </c>
      <c r="AC96" s="427" t="e">
        <f t="shared" si="99"/>
        <v>#REF!</v>
      </c>
      <c r="AD96" s="427" t="e">
        <f aca="true" t="shared" si="100" ref="AD96:AD105">AC96</f>
        <v>#REF!</v>
      </c>
      <c r="BD96" s="438"/>
    </row>
    <row r="97" spans="1:56" ht="15.75" thickBot="1">
      <c r="A97" s="419">
        <v>44562</v>
      </c>
      <c r="T97" s="427" t="e">
        <f>$T$10/(6*12)</f>
        <v>#REF!</v>
      </c>
      <c r="U97" s="427" t="e">
        <f>T97</f>
        <v>#REF!</v>
      </c>
      <c r="V97" s="427" t="e">
        <f t="shared" si="92"/>
        <v>#REF!</v>
      </c>
      <c r="W97" s="427" t="e">
        <f t="shared" si="93"/>
        <v>#REF!</v>
      </c>
      <c r="X97" s="427" t="e">
        <f t="shared" si="94"/>
        <v>#REF!</v>
      </c>
      <c r="Y97" s="427" t="e">
        <f t="shared" si="95"/>
        <v>#REF!</v>
      </c>
      <c r="Z97" s="427" t="e">
        <f t="shared" si="96"/>
        <v>#REF!</v>
      </c>
      <c r="AA97" s="427" t="e">
        <f t="shared" si="97"/>
        <v>#REF!</v>
      </c>
      <c r="AB97" s="427" t="e">
        <f t="shared" si="98"/>
        <v>#REF!</v>
      </c>
      <c r="AC97" s="427" t="e">
        <f t="shared" si="99"/>
        <v>#REF!</v>
      </c>
      <c r="AD97" s="427" t="e">
        <f t="shared" si="100"/>
        <v>#REF!</v>
      </c>
      <c r="AE97" s="427" t="e">
        <f aca="true" t="shared" si="101" ref="AE97:AE106">AD97</f>
        <v>#REF!</v>
      </c>
      <c r="BD97" s="438"/>
    </row>
    <row r="98" spans="1:56" ht="15.75" thickBot="1">
      <c r="A98" s="420">
        <v>44593</v>
      </c>
      <c r="U98" s="427" t="e">
        <f>$T$10/(6*12)</f>
        <v>#REF!</v>
      </c>
      <c r="V98" s="427" t="e">
        <f>U98</f>
        <v>#REF!</v>
      </c>
      <c r="W98" s="427" t="e">
        <f t="shared" si="93"/>
        <v>#REF!</v>
      </c>
      <c r="X98" s="427" t="e">
        <f t="shared" si="94"/>
        <v>#REF!</v>
      </c>
      <c r="Y98" s="427" t="e">
        <f t="shared" si="95"/>
        <v>#REF!</v>
      </c>
      <c r="Z98" s="427" t="e">
        <f t="shared" si="96"/>
        <v>#REF!</v>
      </c>
      <c r="AA98" s="427" t="e">
        <f t="shared" si="97"/>
        <v>#REF!</v>
      </c>
      <c r="AB98" s="427" t="e">
        <f t="shared" si="98"/>
        <v>#REF!</v>
      </c>
      <c r="AC98" s="427" t="e">
        <f t="shared" si="99"/>
        <v>#REF!</v>
      </c>
      <c r="AD98" s="427" t="e">
        <f t="shared" si="100"/>
        <v>#REF!</v>
      </c>
      <c r="AE98" s="427" t="e">
        <f t="shared" si="101"/>
        <v>#REF!</v>
      </c>
      <c r="AF98" s="427" t="e">
        <f aca="true" t="shared" si="102" ref="AF98:AF107">AE98</f>
        <v>#REF!</v>
      </c>
      <c r="BD98" s="438"/>
    </row>
    <row r="99" spans="1:56" ht="15.75" thickBot="1">
      <c r="A99" s="419">
        <v>44621</v>
      </c>
      <c r="V99" s="427" t="e">
        <f>$T$10/(6*12)</f>
        <v>#REF!</v>
      </c>
      <c r="W99" s="427" t="e">
        <f>V99</f>
        <v>#REF!</v>
      </c>
      <c r="X99" s="427" t="e">
        <f t="shared" si="94"/>
        <v>#REF!</v>
      </c>
      <c r="Y99" s="427" t="e">
        <f t="shared" si="95"/>
        <v>#REF!</v>
      </c>
      <c r="Z99" s="427" t="e">
        <f t="shared" si="96"/>
        <v>#REF!</v>
      </c>
      <c r="AA99" s="427" t="e">
        <f t="shared" si="97"/>
        <v>#REF!</v>
      </c>
      <c r="AB99" s="427" t="e">
        <f t="shared" si="98"/>
        <v>#REF!</v>
      </c>
      <c r="AC99" s="427" t="e">
        <f t="shared" si="99"/>
        <v>#REF!</v>
      </c>
      <c r="AD99" s="427" t="e">
        <f t="shared" si="100"/>
        <v>#REF!</v>
      </c>
      <c r="AE99" s="427" t="e">
        <f t="shared" si="101"/>
        <v>#REF!</v>
      </c>
      <c r="AF99" s="427" t="e">
        <f t="shared" si="102"/>
        <v>#REF!</v>
      </c>
      <c r="AG99" s="427" t="e">
        <f aca="true" t="shared" si="103" ref="AG99:AG108">AF99</f>
        <v>#REF!</v>
      </c>
      <c r="BD99" s="438"/>
    </row>
    <row r="100" spans="1:56" ht="15.75" thickBot="1">
      <c r="A100" s="420">
        <v>44652</v>
      </c>
      <c r="W100" s="427" t="e">
        <f>$T$10/(6*12)</f>
        <v>#REF!</v>
      </c>
      <c r="X100" s="427" t="e">
        <f>W100</f>
        <v>#REF!</v>
      </c>
      <c r="Y100" s="427" t="e">
        <f t="shared" si="95"/>
        <v>#REF!</v>
      </c>
      <c r="Z100" s="427" t="e">
        <f t="shared" si="96"/>
        <v>#REF!</v>
      </c>
      <c r="AA100" s="427" t="e">
        <f t="shared" si="97"/>
        <v>#REF!</v>
      </c>
      <c r="AB100" s="427" t="e">
        <f t="shared" si="98"/>
        <v>#REF!</v>
      </c>
      <c r="AC100" s="427" t="e">
        <f t="shared" si="99"/>
        <v>#REF!</v>
      </c>
      <c r="AD100" s="427" t="e">
        <f t="shared" si="100"/>
        <v>#REF!</v>
      </c>
      <c r="AE100" s="427" t="e">
        <f t="shared" si="101"/>
        <v>#REF!</v>
      </c>
      <c r="AF100" s="427" t="e">
        <f t="shared" si="102"/>
        <v>#REF!</v>
      </c>
      <c r="AG100" s="427" t="e">
        <f t="shared" si="103"/>
        <v>#REF!</v>
      </c>
      <c r="AH100" s="427" t="e">
        <f aca="true" t="shared" si="104" ref="AH100:AH109">AG100</f>
        <v>#REF!</v>
      </c>
      <c r="BD100" s="438"/>
    </row>
    <row r="101" spans="1:56" ht="15.75" thickBot="1">
      <c r="A101" s="419">
        <v>44682</v>
      </c>
      <c r="X101" s="427" t="e">
        <f>$T$10/(6*12)</f>
        <v>#REF!</v>
      </c>
      <c r="Y101" s="427" t="e">
        <f>X101</f>
        <v>#REF!</v>
      </c>
      <c r="Z101" s="427" t="e">
        <f t="shared" si="96"/>
        <v>#REF!</v>
      </c>
      <c r="AA101" s="427" t="e">
        <f t="shared" si="97"/>
        <v>#REF!</v>
      </c>
      <c r="AB101" s="427" t="e">
        <f t="shared" si="98"/>
        <v>#REF!</v>
      </c>
      <c r="AC101" s="427" t="e">
        <f t="shared" si="99"/>
        <v>#REF!</v>
      </c>
      <c r="AD101" s="427" t="e">
        <f t="shared" si="100"/>
        <v>#REF!</v>
      </c>
      <c r="AE101" s="427" t="e">
        <f t="shared" si="101"/>
        <v>#REF!</v>
      </c>
      <c r="AF101" s="427" t="e">
        <f t="shared" si="102"/>
        <v>#REF!</v>
      </c>
      <c r="AG101" s="427" t="e">
        <f t="shared" si="103"/>
        <v>#REF!</v>
      </c>
      <c r="AH101" s="427" t="e">
        <f t="shared" si="104"/>
        <v>#REF!</v>
      </c>
      <c r="AI101" s="427" t="e">
        <f aca="true" t="shared" si="105" ref="AI101:AI110">AH101</f>
        <v>#REF!</v>
      </c>
      <c r="BD101" s="438"/>
    </row>
    <row r="102" spans="1:56" ht="15.75" thickBot="1">
      <c r="A102" s="420">
        <v>44713</v>
      </c>
      <c r="Y102" s="427" t="e">
        <f>$T$10/(6*12)</f>
        <v>#REF!</v>
      </c>
      <c r="Z102" s="427" t="e">
        <f>Y102</f>
        <v>#REF!</v>
      </c>
      <c r="AA102" s="427" t="e">
        <f t="shared" si="97"/>
        <v>#REF!</v>
      </c>
      <c r="AB102" s="427" t="e">
        <f t="shared" si="98"/>
        <v>#REF!</v>
      </c>
      <c r="AC102" s="427" t="e">
        <f t="shared" si="99"/>
        <v>#REF!</v>
      </c>
      <c r="AD102" s="427" t="e">
        <f t="shared" si="100"/>
        <v>#REF!</v>
      </c>
      <c r="AE102" s="427" t="e">
        <f t="shared" si="101"/>
        <v>#REF!</v>
      </c>
      <c r="AF102" s="427" t="e">
        <f t="shared" si="102"/>
        <v>#REF!</v>
      </c>
      <c r="AG102" s="427" t="e">
        <f t="shared" si="103"/>
        <v>#REF!</v>
      </c>
      <c r="AH102" s="427" t="e">
        <f t="shared" si="104"/>
        <v>#REF!</v>
      </c>
      <c r="AI102" s="427" t="e">
        <f t="shared" si="105"/>
        <v>#REF!</v>
      </c>
      <c r="AJ102" s="427" t="e">
        <f aca="true" t="shared" si="106" ref="AJ102:AJ111">AI102</f>
        <v>#REF!</v>
      </c>
      <c r="BD102" s="438"/>
    </row>
    <row r="103" spans="1:56" ht="15.75" thickBot="1">
      <c r="A103" s="419">
        <v>44743</v>
      </c>
      <c r="Z103" s="427" t="e">
        <f>$T$10/(6*12)</f>
        <v>#REF!</v>
      </c>
      <c r="AA103" s="427" t="e">
        <f>Z103</f>
        <v>#REF!</v>
      </c>
      <c r="AB103" s="427" t="e">
        <f t="shared" si="98"/>
        <v>#REF!</v>
      </c>
      <c r="AC103" s="427" t="e">
        <f t="shared" si="99"/>
        <v>#REF!</v>
      </c>
      <c r="AD103" s="427" t="e">
        <f t="shared" si="100"/>
        <v>#REF!</v>
      </c>
      <c r="AE103" s="427" t="e">
        <f t="shared" si="101"/>
        <v>#REF!</v>
      </c>
      <c r="AF103" s="427" t="e">
        <f t="shared" si="102"/>
        <v>#REF!</v>
      </c>
      <c r="AG103" s="427" t="e">
        <f t="shared" si="103"/>
        <v>#REF!</v>
      </c>
      <c r="AH103" s="427" t="e">
        <f t="shared" si="104"/>
        <v>#REF!</v>
      </c>
      <c r="AI103" s="427" t="e">
        <f t="shared" si="105"/>
        <v>#REF!</v>
      </c>
      <c r="AJ103" s="427" t="e">
        <f t="shared" si="106"/>
        <v>#REF!</v>
      </c>
      <c r="AK103" s="427" t="e">
        <f aca="true" t="shared" si="107" ref="AK103:AK112">AJ103</f>
        <v>#REF!</v>
      </c>
      <c r="BD103" s="438"/>
    </row>
    <row r="104" spans="1:56" ht="15.75" thickBot="1">
      <c r="A104" s="420">
        <v>44774</v>
      </c>
      <c r="AA104" s="427" t="e">
        <f>$T$10/(6*12)</f>
        <v>#REF!</v>
      </c>
      <c r="AB104" s="427" t="e">
        <f>AA104</f>
        <v>#REF!</v>
      </c>
      <c r="AC104" s="427" t="e">
        <f t="shared" si="99"/>
        <v>#REF!</v>
      </c>
      <c r="AD104" s="427" t="e">
        <f t="shared" si="100"/>
        <v>#REF!</v>
      </c>
      <c r="AE104" s="427" t="e">
        <f t="shared" si="101"/>
        <v>#REF!</v>
      </c>
      <c r="AF104" s="427" t="e">
        <f t="shared" si="102"/>
        <v>#REF!</v>
      </c>
      <c r="AG104" s="427" t="e">
        <f t="shared" si="103"/>
        <v>#REF!</v>
      </c>
      <c r="AH104" s="427" t="e">
        <f t="shared" si="104"/>
        <v>#REF!</v>
      </c>
      <c r="AI104" s="427" t="e">
        <f t="shared" si="105"/>
        <v>#REF!</v>
      </c>
      <c r="AJ104" s="427" t="e">
        <f t="shared" si="106"/>
        <v>#REF!</v>
      </c>
      <c r="AK104" s="427" t="e">
        <f t="shared" si="107"/>
        <v>#REF!</v>
      </c>
      <c r="AL104" s="427" t="e">
        <f aca="true" t="shared" si="108" ref="AL104:AL112">AK104</f>
        <v>#REF!</v>
      </c>
      <c r="BD104" s="438"/>
    </row>
    <row r="105" spans="1:56" ht="15.75" thickBot="1">
      <c r="A105" s="419">
        <v>44805</v>
      </c>
      <c r="AB105" s="427" t="e">
        <f>$T$10/(6*12)</f>
        <v>#REF!</v>
      </c>
      <c r="AC105" s="427" t="e">
        <f>AB105</f>
        <v>#REF!</v>
      </c>
      <c r="AD105" s="427" t="e">
        <f t="shared" si="100"/>
        <v>#REF!</v>
      </c>
      <c r="AE105" s="427" t="e">
        <f t="shared" si="101"/>
        <v>#REF!</v>
      </c>
      <c r="AF105" s="427" t="e">
        <f t="shared" si="102"/>
        <v>#REF!</v>
      </c>
      <c r="AG105" s="427" t="e">
        <f t="shared" si="103"/>
        <v>#REF!</v>
      </c>
      <c r="AH105" s="427" t="e">
        <f t="shared" si="104"/>
        <v>#REF!</v>
      </c>
      <c r="AI105" s="427" t="e">
        <f t="shared" si="105"/>
        <v>#REF!</v>
      </c>
      <c r="AJ105" s="427" t="e">
        <f t="shared" si="106"/>
        <v>#REF!</v>
      </c>
      <c r="AK105" s="427" t="e">
        <f t="shared" si="107"/>
        <v>#REF!</v>
      </c>
      <c r="AL105" s="427" t="e">
        <f t="shared" si="108"/>
        <v>#REF!</v>
      </c>
      <c r="AM105" s="427" t="e">
        <f aca="true" t="shared" si="109" ref="AM105:AM112">AL105</f>
        <v>#REF!</v>
      </c>
      <c r="BD105" s="438"/>
    </row>
    <row r="106" spans="1:56" ht="15.75" thickBot="1">
      <c r="A106" s="420">
        <v>44835</v>
      </c>
      <c r="AC106" s="427" t="e">
        <f>$T$10/(6*12)</f>
        <v>#REF!</v>
      </c>
      <c r="AD106" s="427" t="e">
        <f>AC106</f>
        <v>#REF!</v>
      </c>
      <c r="AE106" s="427" t="e">
        <f t="shared" si="101"/>
        <v>#REF!</v>
      </c>
      <c r="AF106" s="427" t="e">
        <f t="shared" si="102"/>
        <v>#REF!</v>
      </c>
      <c r="AG106" s="427" t="e">
        <f t="shared" si="103"/>
        <v>#REF!</v>
      </c>
      <c r="AH106" s="427" t="e">
        <f t="shared" si="104"/>
        <v>#REF!</v>
      </c>
      <c r="AI106" s="427" t="e">
        <f t="shared" si="105"/>
        <v>#REF!</v>
      </c>
      <c r="AJ106" s="427" t="e">
        <f t="shared" si="106"/>
        <v>#REF!</v>
      </c>
      <c r="AK106" s="427" t="e">
        <f t="shared" si="107"/>
        <v>#REF!</v>
      </c>
      <c r="AL106" s="427" t="e">
        <f t="shared" si="108"/>
        <v>#REF!</v>
      </c>
      <c r="AM106" s="427" t="e">
        <f t="shared" si="109"/>
        <v>#REF!</v>
      </c>
      <c r="AN106" s="427" t="e">
        <f aca="true" t="shared" si="110" ref="AN106:AN112">AM106</f>
        <v>#REF!</v>
      </c>
      <c r="BD106" s="438"/>
    </row>
    <row r="107" spans="1:56" ht="15.75" thickBot="1">
      <c r="A107" s="419">
        <v>44866</v>
      </c>
      <c r="AD107" s="427" t="e">
        <f>$T$10/(6*12)</f>
        <v>#REF!</v>
      </c>
      <c r="AE107" s="427" t="e">
        <f>AD107</f>
        <v>#REF!</v>
      </c>
      <c r="AF107" s="427" t="e">
        <f t="shared" si="102"/>
        <v>#REF!</v>
      </c>
      <c r="AG107" s="427" t="e">
        <f t="shared" si="103"/>
        <v>#REF!</v>
      </c>
      <c r="AH107" s="427" t="e">
        <f t="shared" si="104"/>
        <v>#REF!</v>
      </c>
      <c r="AI107" s="427" t="e">
        <f t="shared" si="105"/>
        <v>#REF!</v>
      </c>
      <c r="AJ107" s="427" t="e">
        <f t="shared" si="106"/>
        <v>#REF!</v>
      </c>
      <c r="AK107" s="427" t="e">
        <f t="shared" si="107"/>
        <v>#REF!</v>
      </c>
      <c r="AL107" s="427" t="e">
        <f t="shared" si="108"/>
        <v>#REF!</v>
      </c>
      <c r="AM107" s="427" t="e">
        <f t="shared" si="109"/>
        <v>#REF!</v>
      </c>
      <c r="AN107" s="427" t="e">
        <f t="shared" si="110"/>
        <v>#REF!</v>
      </c>
      <c r="AO107" s="427" t="e">
        <f aca="true" t="shared" si="111" ref="AO107:AO112">AN107</f>
        <v>#REF!</v>
      </c>
      <c r="BD107" s="438"/>
    </row>
    <row r="108" spans="1:56" ht="15.75" thickBot="1">
      <c r="A108" s="420">
        <v>44896</v>
      </c>
      <c r="AE108" s="427" t="e">
        <f>$T$10/(6*12)</f>
        <v>#REF!</v>
      </c>
      <c r="AF108" s="427" t="e">
        <f>AE108</f>
        <v>#REF!</v>
      </c>
      <c r="AG108" s="427" t="e">
        <f t="shared" si="103"/>
        <v>#REF!</v>
      </c>
      <c r="AH108" s="427" t="e">
        <f t="shared" si="104"/>
        <v>#REF!</v>
      </c>
      <c r="AI108" s="427" t="e">
        <f t="shared" si="105"/>
        <v>#REF!</v>
      </c>
      <c r="AJ108" s="427" t="e">
        <f t="shared" si="106"/>
        <v>#REF!</v>
      </c>
      <c r="AK108" s="427" t="e">
        <f t="shared" si="107"/>
        <v>#REF!</v>
      </c>
      <c r="AL108" s="427" t="e">
        <f t="shared" si="108"/>
        <v>#REF!</v>
      </c>
      <c r="AM108" s="427" t="e">
        <f t="shared" si="109"/>
        <v>#REF!</v>
      </c>
      <c r="AN108" s="427" t="e">
        <f t="shared" si="110"/>
        <v>#REF!</v>
      </c>
      <c r="AO108" s="427" t="e">
        <f t="shared" si="111"/>
        <v>#REF!</v>
      </c>
      <c r="AP108" s="427" t="e">
        <f aca="true" t="shared" si="112" ref="AP108:AP112">AO108</f>
        <v>#REF!</v>
      </c>
      <c r="BD108" s="438"/>
    </row>
    <row r="109" spans="1:56" ht="15.75" thickBot="1">
      <c r="A109" s="419">
        <v>44927</v>
      </c>
      <c r="AF109" s="427" t="e">
        <f>$AF$10/(6*12)</f>
        <v>#REF!</v>
      </c>
      <c r="AG109" s="427" t="e">
        <f>AF109</f>
        <v>#REF!</v>
      </c>
      <c r="AH109" s="427" t="e">
        <f t="shared" si="104"/>
        <v>#REF!</v>
      </c>
      <c r="AI109" s="427" t="e">
        <f t="shared" si="105"/>
        <v>#REF!</v>
      </c>
      <c r="AJ109" s="427" t="e">
        <f t="shared" si="106"/>
        <v>#REF!</v>
      </c>
      <c r="AK109" s="427" t="e">
        <f t="shared" si="107"/>
        <v>#REF!</v>
      </c>
      <c r="AL109" s="427" t="e">
        <f t="shared" si="108"/>
        <v>#REF!</v>
      </c>
      <c r="AM109" s="427" t="e">
        <f t="shared" si="109"/>
        <v>#REF!</v>
      </c>
      <c r="AN109" s="427" t="e">
        <f t="shared" si="110"/>
        <v>#REF!</v>
      </c>
      <c r="AO109" s="427" t="e">
        <f t="shared" si="111"/>
        <v>#REF!</v>
      </c>
      <c r="AP109" s="427" t="e">
        <f t="shared" si="112"/>
        <v>#REF!</v>
      </c>
      <c r="AQ109" s="427" t="e">
        <f aca="true" t="shared" si="113" ref="AQ109:AQ112">AP109</f>
        <v>#REF!</v>
      </c>
      <c r="BD109" s="438"/>
    </row>
    <row r="110" spans="1:56" ht="15.75" thickBot="1">
      <c r="A110" s="420">
        <v>44958</v>
      </c>
      <c r="AG110" s="427" t="e">
        <f>$AF$10/(6*12)</f>
        <v>#REF!</v>
      </c>
      <c r="AH110" s="427" t="e">
        <f>AG110</f>
        <v>#REF!</v>
      </c>
      <c r="AI110" s="427" t="e">
        <f t="shared" si="105"/>
        <v>#REF!</v>
      </c>
      <c r="AJ110" s="427" t="e">
        <f t="shared" si="106"/>
        <v>#REF!</v>
      </c>
      <c r="AK110" s="427" t="e">
        <f t="shared" si="107"/>
        <v>#REF!</v>
      </c>
      <c r="AL110" s="427" t="e">
        <f t="shared" si="108"/>
        <v>#REF!</v>
      </c>
      <c r="AM110" s="427" t="e">
        <f t="shared" si="109"/>
        <v>#REF!</v>
      </c>
      <c r="AN110" s="427" t="e">
        <f t="shared" si="110"/>
        <v>#REF!</v>
      </c>
      <c r="AO110" s="427" t="e">
        <f t="shared" si="111"/>
        <v>#REF!</v>
      </c>
      <c r="AP110" s="427" t="e">
        <f t="shared" si="112"/>
        <v>#REF!</v>
      </c>
      <c r="AQ110" s="427" t="e">
        <f t="shared" si="113"/>
        <v>#REF!</v>
      </c>
      <c r="AR110" s="427" t="e">
        <f aca="true" t="shared" si="114" ref="AR110:AR112">AQ110</f>
        <v>#REF!</v>
      </c>
      <c r="BD110" s="438"/>
    </row>
    <row r="111" spans="1:56" ht="15.75" thickBot="1">
      <c r="A111" s="419">
        <v>44986</v>
      </c>
      <c r="AH111" s="427" t="e">
        <f>$AF$10/(6*12)</f>
        <v>#REF!</v>
      </c>
      <c r="AI111" s="427" t="e">
        <f>AH111</f>
        <v>#REF!</v>
      </c>
      <c r="AJ111" s="427" t="e">
        <f t="shared" si="106"/>
        <v>#REF!</v>
      </c>
      <c r="AK111" s="427" t="e">
        <f t="shared" si="107"/>
        <v>#REF!</v>
      </c>
      <c r="AL111" s="427" t="e">
        <f t="shared" si="108"/>
        <v>#REF!</v>
      </c>
      <c r="AM111" s="427" t="e">
        <f t="shared" si="109"/>
        <v>#REF!</v>
      </c>
      <c r="AN111" s="427" t="e">
        <f t="shared" si="110"/>
        <v>#REF!</v>
      </c>
      <c r="AO111" s="427" t="e">
        <f t="shared" si="111"/>
        <v>#REF!</v>
      </c>
      <c r="AP111" s="427" t="e">
        <f t="shared" si="112"/>
        <v>#REF!</v>
      </c>
      <c r="AQ111" s="427" t="e">
        <f t="shared" si="113"/>
        <v>#REF!</v>
      </c>
      <c r="AR111" s="427" t="e">
        <f t="shared" si="114"/>
        <v>#REF!</v>
      </c>
      <c r="AS111" s="427" t="e">
        <f aca="true" t="shared" si="115" ref="AS111:AS112">AR111</f>
        <v>#REF!</v>
      </c>
      <c r="BD111" s="438"/>
    </row>
    <row r="112" spans="1:56" ht="15.75" thickBot="1">
      <c r="A112" s="420">
        <v>45017</v>
      </c>
      <c r="AI112" s="427" t="e">
        <f>$AF$10/(6*12)</f>
        <v>#REF!</v>
      </c>
      <c r="AJ112" s="427" t="e">
        <f>AI112</f>
        <v>#REF!</v>
      </c>
      <c r="AK112" s="427" t="e">
        <f t="shared" si="107"/>
        <v>#REF!</v>
      </c>
      <c r="AL112" s="427" t="e">
        <f t="shared" si="108"/>
        <v>#REF!</v>
      </c>
      <c r="AM112" s="427" t="e">
        <f t="shared" si="109"/>
        <v>#REF!</v>
      </c>
      <c r="AN112" s="427" t="e">
        <f t="shared" si="110"/>
        <v>#REF!</v>
      </c>
      <c r="AO112" s="427" t="e">
        <f t="shared" si="111"/>
        <v>#REF!</v>
      </c>
      <c r="AP112" s="427" t="e">
        <f t="shared" si="112"/>
        <v>#REF!</v>
      </c>
      <c r="AQ112" s="427" t="e">
        <f t="shared" si="113"/>
        <v>#REF!</v>
      </c>
      <c r="AR112" s="427" t="e">
        <f t="shared" si="114"/>
        <v>#REF!</v>
      </c>
      <c r="AS112" s="427" t="e">
        <f t="shared" si="115"/>
        <v>#REF!</v>
      </c>
      <c r="AT112" s="427" t="e">
        <f aca="true" t="shared" si="116" ref="AT112">AS112</f>
        <v>#REF!</v>
      </c>
      <c r="BD112" s="438"/>
    </row>
    <row r="113" spans="1:56" ht="15.75" thickBot="1">
      <c r="A113" s="419">
        <v>45047</v>
      </c>
      <c r="AJ113" s="427" t="e">
        <f>AJ$15/12</f>
        <v>#REF!</v>
      </c>
      <c r="AK113" s="427" t="e">
        <f>AJ113</f>
        <v>#REF!</v>
      </c>
      <c r="AL113" s="427" t="e">
        <f aca="true" t="shared" si="117" ref="AL113:AU117">AK113</f>
        <v>#REF!</v>
      </c>
      <c r="AM113" s="427" t="e">
        <f t="shared" si="117"/>
        <v>#REF!</v>
      </c>
      <c r="AN113" s="427" t="e">
        <f t="shared" si="117"/>
        <v>#REF!</v>
      </c>
      <c r="AO113" s="427" t="e">
        <f t="shared" si="117"/>
        <v>#REF!</v>
      </c>
      <c r="AP113" s="427" t="e">
        <f t="shared" si="117"/>
        <v>#REF!</v>
      </c>
      <c r="AQ113" s="427" t="e">
        <f t="shared" si="117"/>
        <v>#REF!</v>
      </c>
      <c r="AR113" s="427" t="e">
        <f t="shared" si="117"/>
        <v>#REF!</v>
      </c>
      <c r="AS113" s="427" t="e">
        <f t="shared" si="117"/>
        <v>#REF!</v>
      </c>
      <c r="AT113" s="427" t="e">
        <f t="shared" si="117"/>
        <v>#REF!</v>
      </c>
      <c r="AU113" s="427" t="e">
        <f t="shared" si="117"/>
        <v>#REF!</v>
      </c>
      <c r="BD113" s="438"/>
    </row>
    <row r="114" spans="1:56" ht="15.75" thickBot="1">
      <c r="A114" s="420">
        <v>45078</v>
      </c>
      <c r="AK114" s="427" t="e">
        <f>$AF$10/(6*12)</f>
        <v>#REF!</v>
      </c>
      <c r="AL114" s="427" t="e">
        <f>AK114</f>
        <v>#REF!</v>
      </c>
      <c r="AM114" s="427" t="e">
        <f t="shared" si="117"/>
        <v>#REF!</v>
      </c>
      <c r="AN114" s="427" t="e">
        <f t="shared" si="117"/>
        <v>#REF!</v>
      </c>
      <c r="AO114" s="427" t="e">
        <f t="shared" si="117"/>
        <v>#REF!</v>
      </c>
      <c r="AP114" s="427" t="e">
        <f t="shared" si="117"/>
        <v>#REF!</v>
      </c>
      <c r="AQ114" s="427" t="e">
        <f t="shared" si="117"/>
        <v>#REF!</v>
      </c>
      <c r="AR114" s="427" t="e">
        <f t="shared" si="117"/>
        <v>#REF!</v>
      </c>
      <c r="AS114" s="427" t="e">
        <f t="shared" si="117"/>
        <v>#REF!</v>
      </c>
      <c r="AT114" s="427" t="e">
        <f t="shared" si="117"/>
        <v>#REF!</v>
      </c>
      <c r="AU114" s="427" t="e">
        <f t="shared" si="117"/>
        <v>#REF!</v>
      </c>
      <c r="AV114" s="427" t="e">
        <f aca="true" t="shared" si="118" ref="AV114:AV123">AU114</f>
        <v>#REF!</v>
      </c>
      <c r="BD114" s="438"/>
    </row>
    <row r="115" spans="1:56" ht="15.75" thickBot="1">
      <c r="A115" s="419">
        <v>45108</v>
      </c>
      <c r="AL115" s="427" t="e">
        <f>$AF$10/(6*12)</f>
        <v>#REF!</v>
      </c>
      <c r="AM115" s="427" t="e">
        <f>AL115</f>
        <v>#REF!</v>
      </c>
      <c r="AN115" s="427" t="e">
        <f t="shared" si="117"/>
        <v>#REF!</v>
      </c>
      <c r="AO115" s="427" t="e">
        <f t="shared" si="117"/>
        <v>#REF!</v>
      </c>
      <c r="AP115" s="427" t="e">
        <f t="shared" si="117"/>
        <v>#REF!</v>
      </c>
      <c r="AQ115" s="427" t="e">
        <f t="shared" si="117"/>
        <v>#REF!</v>
      </c>
      <c r="AR115" s="427" t="e">
        <f t="shared" si="117"/>
        <v>#REF!</v>
      </c>
      <c r="AS115" s="427" t="e">
        <f t="shared" si="117"/>
        <v>#REF!</v>
      </c>
      <c r="AT115" s="427" t="e">
        <f t="shared" si="117"/>
        <v>#REF!</v>
      </c>
      <c r="AU115" s="427" t="e">
        <f t="shared" si="117"/>
        <v>#REF!</v>
      </c>
      <c r="AV115" s="427" t="e">
        <f t="shared" si="118"/>
        <v>#REF!</v>
      </c>
      <c r="AW115" s="427" t="e">
        <f aca="true" t="shared" si="119" ref="AW115:AW124">AV115</f>
        <v>#REF!</v>
      </c>
      <c r="BD115" s="438"/>
    </row>
    <row r="116" spans="1:56" ht="15.75" thickBot="1">
      <c r="A116" s="420">
        <v>45139</v>
      </c>
      <c r="AM116" s="427" t="e">
        <f>$AF$10/(6*12)</f>
        <v>#REF!</v>
      </c>
      <c r="AN116" s="427" t="e">
        <f>AM116</f>
        <v>#REF!</v>
      </c>
      <c r="AO116" s="427" t="e">
        <f t="shared" si="117"/>
        <v>#REF!</v>
      </c>
      <c r="AP116" s="427" t="e">
        <f t="shared" si="117"/>
        <v>#REF!</v>
      </c>
      <c r="AQ116" s="427" t="e">
        <f t="shared" si="117"/>
        <v>#REF!</v>
      </c>
      <c r="AR116" s="427" t="e">
        <f t="shared" si="117"/>
        <v>#REF!</v>
      </c>
      <c r="AS116" s="427" t="e">
        <f t="shared" si="117"/>
        <v>#REF!</v>
      </c>
      <c r="AT116" s="427" t="e">
        <f t="shared" si="117"/>
        <v>#REF!</v>
      </c>
      <c r="AU116" s="427" t="e">
        <f t="shared" si="117"/>
        <v>#REF!</v>
      </c>
      <c r="AV116" s="427" t="e">
        <f t="shared" si="118"/>
        <v>#REF!</v>
      </c>
      <c r="AW116" s="427" t="e">
        <f t="shared" si="119"/>
        <v>#REF!</v>
      </c>
      <c r="AX116" s="427" t="e">
        <f aca="true" t="shared" si="120" ref="AX116:AX125">AW116</f>
        <v>#REF!</v>
      </c>
      <c r="BD116" s="438"/>
    </row>
    <row r="117" spans="1:56" ht="15.75" thickBot="1">
      <c r="A117" s="419">
        <v>45170</v>
      </c>
      <c r="AN117" s="427" t="e">
        <f>$AF$10/(6*12)</f>
        <v>#REF!</v>
      </c>
      <c r="AO117" s="427" t="e">
        <f>AN117</f>
        <v>#REF!</v>
      </c>
      <c r="AP117" s="427" t="e">
        <f t="shared" si="117"/>
        <v>#REF!</v>
      </c>
      <c r="AQ117" s="427" t="e">
        <f t="shared" si="117"/>
        <v>#REF!</v>
      </c>
      <c r="AR117" s="427" t="e">
        <f t="shared" si="117"/>
        <v>#REF!</v>
      </c>
      <c r="AS117" s="427" t="e">
        <f t="shared" si="117"/>
        <v>#REF!</v>
      </c>
      <c r="AT117" s="427" t="e">
        <f t="shared" si="117"/>
        <v>#REF!</v>
      </c>
      <c r="AU117" s="427" t="e">
        <f t="shared" si="117"/>
        <v>#REF!</v>
      </c>
      <c r="AV117" s="427" t="e">
        <f t="shared" si="118"/>
        <v>#REF!</v>
      </c>
      <c r="AW117" s="427" t="e">
        <f t="shared" si="119"/>
        <v>#REF!</v>
      </c>
      <c r="AX117" s="427" t="e">
        <f t="shared" si="120"/>
        <v>#REF!</v>
      </c>
      <c r="AY117" s="427" t="e">
        <f aca="true" t="shared" si="121" ref="AY117:AY126">AX117</f>
        <v>#REF!</v>
      </c>
      <c r="BD117" s="438"/>
    </row>
    <row r="118" spans="1:56" ht="15.75" thickBot="1">
      <c r="A118" s="420">
        <v>45200</v>
      </c>
      <c r="AO118" s="427" t="e">
        <f>AO$15/12</f>
        <v>#REF!</v>
      </c>
      <c r="AP118" s="427" t="e">
        <f>AO118</f>
        <v>#REF!</v>
      </c>
      <c r="AQ118" s="427" t="e">
        <f aca="true" t="shared" si="122" ref="AQ118">AP118</f>
        <v>#REF!</v>
      </c>
      <c r="AR118" s="427" t="e">
        <f aca="true" t="shared" si="123" ref="AR118:AR119">AQ118</f>
        <v>#REF!</v>
      </c>
      <c r="AS118" s="427" t="e">
        <f aca="true" t="shared" si="124" ref="AS118:AS120">AR118</f>
        <v>#REF!</v>
      </c>
      <c r="AT118" s="427" t="e">
        <f aca="true" t="shared" si="125" ref="AT118:AT121">AS118</f>
        <v>#REF!</v>
      </c>
      <c r="AU118" s="427" t="e">
        <f aca="true" t="shared" si="126" ref="AU118:AU122">AT118</f>
        <v>#REF!</v>
      </c>
      <c r="AV118" s="427" t="e">
        <f t="shared" si="118"/>
        <v>#REF!</v>
      </c>
      <c r="AW118" s="427" t="e">
        <f t="shared" si="119"/>
        <v>#REF!</v>
      </c>
      <c r="AX118" s="427" t="e">
        <f t="shared" si="120"/>
        <v>#REF!</v>
      </c>
      <c r="AY118" s="427" t="e">
        <f t="shared" si="121"/>
        <v>#REF!</v>
      </c>
      <c r="AZ118" s="427" t="e">
        <f aca="true" t="shared" si="127" ref="AZ118:AZ127">AY118</f>
        <v>#REF!</v>
      </c>
      <c r="BD118" s="438"/>
    </row>
    <row r="119" spans="1:63" ht="15.75" thickBot="1">
      <c r="A119" s="419">
        <v>45231</v>
      </c>
      <c r="AP119" s="427" t="e">
        <f>$AF$10/(6*12)</f>
        <v>#REF!</v>
      </c>
      <c r="AQ119" s="427" t="e">
        <f>AP119</f>
        <v>#REF!</v>
      </c>
      <c r="AR119" s="427" t="e">
        <f t="shared" si="123"/>
        <v>#REF!</v>
      </c>
      <c r="AS119" s="427" t="e">
        <f t="shared" si="124"/>
        <v>#REF!</v>
      </c>
      <c r="AT119" s="427" t="e">
        <f t="shared" si="125"/>
        <v>#REF!</v>
      </c>
      <c r="AU119" s="427" t="e">
        <f t="shared" si="126"/>
        <v>#REF!</v>
      </c>
      <c r="AV119" s="427" t="e">
        <f t="shared" si="118"/>
        <v>#REF!</v>
      </c>
      <c r="AW119" s="427" t="e">
        <f t="shared" si="119"/>
        <v>#REF!</v>
      </c>
      <c r="AX119" s="427" t="e">
        <f t="shared" si="120"/>
        <v>#REF!</v>
      </c>
      <c r="AY119" s="427" t="e">
        <f t="shared" si="121"/>
        <v>#REF!</v>
      </c>
      <c r="AZ119" s="427" t="e">
        <f t="shared" si="127"/>
        <v>#REF!</v>
      </c>
      <c r="BA119" s="427" t="e">
        <f aca="true" t="shared" si="128" ref="BA119:BA128">AZ119</f>
        <v>#REF!</v>
      </c>
      <c r="BD119" s="440"/>
      <c r="BE119" s="203"/>
      <c r="BF119" s="203"/>
      <c r="BG119" s="203"/>
      <c r="BH119" s="203"/>
      <c r="BI119" s="203"/>
      <c r="BJ119" s="203"/>
      <c r="BK119" s="203"/>
    </row>
    <row r="120" spans="1:63" ht="15.75" thickBot="1">
      <c r="A120" s="420">
        <v>45261</v>
      </c>
      <c r="AQ120" s="427" t="e">
        <f>$AF$10/(6*12)</f>
        <v>#REF!</v>
      </c>
      <c r="AR120" s="427" t="e">
        <f>AQ120</f>
        <v>#REF!</v>
      </c>
      <c r="AS120" s="427" t="e">
        <f t="shared" si="124"/>
        <v>#REF!</v>
      </c>
      <c r="AT120" s="427" t="e">
        <f t="shared" si="125"/>
        <v>#REF!</v>
      </c>
      <c r="AU120" s="427" t="e">
        <f t="shared" si="126"/>
        <v>#REF!</v>
      </c>
      <c r="AV120" s="427" t="e">
        <f t="shared" si="118"/>
        <v>#REF!</v>
      </c>
      <c r="AW120" s="427" t="e">
        <f t="shared" si="119"/>
        <v>#REF!</v>
      </c>
      <c r="AX120" s="427" t="e">
        <f t="shared" si="120"/>
        <v>#REF!</v>
      </c>
      <c r="AY120" s="427" t="e">
        <f t="shared" si="121"/>
        <v>#REF!</v>
      </c>
      <c r="AZ120" s="427" t="e">
        <f t="shared" si="127"/>
        <v>#REF!</v>
      </c>
      <c r="BA120" s="427" t="e">
        <f t="shared" si="128"/>
        <v>#REF!</v>
      </c>
      <c r="BB120" s="427" t="e">
        <f aca="true" t="shared" si="129" ref="BB120:BB129">BA120</f>
        <v>#REF!</v>
      </c>
      <c r="BD120" s="440"/>
      <c r="BE120" s="203"/>
      <c r="BF120" s="203"/>
      <c r="BG120" s="203"/>
      <c r="BH120" s="203"/>
      <c r="BI120" s="203"/>
      <c r="BJ120" s="203"/>
      <c r="BK120" s="203"/>
    </row>
    <row r="121" spans="1:63" ht="15.75" thickBot="1">
      <c r="A121" s="419">
        <v>45292</v>
      </c>
      <c r="AR121" s="427" t="e">
        <f>$AF$10/(6*12)</f>
        <v>#REF!</v>
      </c>
      <c r="AS121" s="427" t="e">
        <f>AR121</f>
        <v>#REF!</v>
      </c>
      <c r="AT121" s="427" t="e">
        <f t="shared" si="125"/>
        <v>#REF!</v>
      </c>
      <c r="AU121" s="427" t="e">
        <f t="shared" si="126"/>
        <v>#REF!</v>
      </c>
      <c r="AV121" s="427" t="e">
        <f t="shared" si="118"/>
        <v>#REF!</v>
      </c>
      <c r="AW121" s="427" t="e">
        <f t="shared" si="119"/>
        <v>#REF!</v>
      </c>
      <c r="AX121" s="427" t="e">
        <f t="shared" si="120"/>
        <v>#REF!</v>
      </c>
      <c r="AY121" s="427" t="e">
        <f t="shared" si="121"/>
        <v>#REF!</v>
      </c>
      <c r="AZ121" s="427" t="e">
        <f t="shared" si="127"/>
        <v>#REF!</v>
      </c>
      <c r="BA121" s="427" t="e">
        <f t="shared" si="128"/>
        <v>#REF!</v>
      </c>
      <c r="BB121" s="427" t="e">
        <f t="shared" si="129"/>
        <v>#REF!</v>
      </c>
      <c r="BC121" s="427" t="e">
        <f aca="true" t="shared" si="130" ref="BC121:BC130">BB121</f>
        <v>#REF!</v>
      </c>
      <c r="BD121" s="440"/>
      <c r="BE121" s="203"/>
      <c r="BF121" s="203"/>
      <c r="BG121" s="203"/>
      <c r="BH121" s="203"/>
      <c r="BI121" s="203"/>
      <c r="BJ121" s="203"/>
      <c r="BK121" s="203"/>
    </row>
    <row r="122" spans="1:63" ht="15.75" thickBot="1">
      <c r="A122" s="420">
        <v>45323</v>
      </c>
      <c r="AS122" s="427" t="e">
        <f>$AF$10/(6*12)</f>
        <v>#REF!</v>
      </c>
      <c r="AT122" s="427" t="e">
        <f>AS122</f>
        <v>#REF!</v>
      </c>
      <c r="AU122" s="427" t="e">
        <f t="shared" si="126"/>
        <v>#REF!</v>
      </c>
      <c r="AV122" s="427" t="e">
        <f t="shared" si="118"/>
        <v>#REF!</v>
      </c>
      <c r="AW122" s="427" t="e">
        <f t="shared" si="119"/>
        <v>#REF!</v>
      </c>
      <c r="AX122" s="427" t="e">
        <f t="shared" si="120"/>
        <v>#REF!</v>
      </c>
      <c r="AY122" s="427" t="e">
        <f t="shared" si="121"/>
        <v>#REF!</v>
      </c>
      <c r="AZ122" s="427" t="e">
        <f t="shared" si="127"/>
        <v>#REF!</v>
      </c>
      <c r="BA122" s="427" t="e">
        <f t="shared" si="128"/>
        <v>#REF!</v>
      </c>
      <c r="BB122" s="427" t="e">
        <f t="shared" si="129"/>
        <v>#REF!</v>
      </c>
      <c r="BC122" s="427" t="e">
        <f t="shared" si="130"/>
        <v>#REF!</v>
      </c>
      <c r="BD122" s="441" t="e">
        <f aca="true" t="shared" si="131" ref="BD122:BD131">BC122</f>
        <v>#REF!</v>
      </c>
      <c r="BE122" s="203"/>
      <c r="BF122" s="203"/>
      <c r="BG122" s="203"/>
      <c r="BH122" s="203"/>
      <c r="BI122" s="203"/>
      <c r="BJ122" s="203"/>
      <c r="BK122" s="203"/>
    </row>
    <row r="123" spans="1:63" ht="15.75" thickBot="1">
      <c r="A123" s="419">
        <v>45352</v>
      </c>
      <c r="AT123" s="427" t="e">
        <f>AT$15/12</f>
        <v>#REF!</v>
      </c>
      <c r="AU123" s="427" t="e">
        <f>AT123</f>
        <v>#REF!</v>
      </c>
      <c r="AV123" s="427" t="e">
        <f t="shared" si="118"/>
        <v>#REF!</v>
      </c>
      <c r="AW123" s="427" t="e">
        <f t="shared" si="119"/>
        <v>#REF!</v>
      </c>
      <c r="AX123" s="427" t="e">
        <f t="shared" si="120"/>
        <v>#REF!</v>
      </c>
      <c r="AY123" s="427" t="e">
        <f t="shared" si="121"/>
        <v>#REF!</v>
      </c>
      <c r="AZ123" s="427" t="e">
        <f t="shared" si="127"/>
        <v>#REF!</v>
      </c>
      <c r="BA123" s="427" t="e">
        <f t="shared" si="128"/>
        <v>#REF!</v>
      </c>
      <c r="BB123" s="427" t="e">
        <f t="shared" si="129"/>
        <v>#REF!</v>
      </c>
      <c r="BC123" s="427" t="e">
        <f t="shared" si="130"/>
        <v>#REF!</v>
      </c>
      <c r="BD123" s="441" t="e">
        <f t="shared" si="131"/>
        <v>#REF!</v>
      </c>
      <c r="BE123" s="427" t="e">
        <f aca="true" t="shared" si="132" ref="BE123:BE132">BD123</f>
        <v>#REF!</v>
      </c>
      <c r="BF123" s="203"/>
      <c r="BG123" s="203"/>
      <c r="BH123" s="203"/>
      <c r="BI123" s="203"/>
      <c r="BJ123" s="203"/>
      <c r="BK123" s="203"/>
    </row>
    <row r="124" spans="1:63" ht="15.75" thickBot="1">
      <c r="A124" s="420">
        <v>45383</v>
      </c>
      <c r="AU124" s="427" t="e">
        <f>$AF$10/(6*12)</f>
        <v>#REF!</v>
      </c>
      <c r="AV124" s="427" t="e">
        <f>AU124</f>
        <v>#REF!</v>
      </c>
      <c r="AW124" s="427" t="e">
        <f t="shared" si="119"/>
        <v>#REF!</v>
      </c>
      <c r="AX124" s="427" t="e">
        <f t="shared" si="120"/>
        <v>#REF!</v>
      </c>
      <c r="AY124" s="427" t="e">
        <f t="shared" si="121"/>
        <v>#REF!</v>
      </c>
      <c r="AZ124" s="427" t="e">
        <f t="shared" si="127"/>
        <v>#REF!</v>
      </c>
      <c r="BA124" s="427" t="e">
        <f t="shared" si="128"/>
        <v>#REF!</v>
      </c>
      <c r="BB124" s="427" t="e">
        <f t="shared" si="129"/>
        <v>#REF!</v>
      </c>
      <c r="BC124" s="427" t="e">
        <f t="shared" si="130"/>
        <v>#REF!</v>
      </c>
      <c r="BD124" s="441" t="e">
        <f t="shared" si="131"/>
        <v>#REF!</v>
      </c>
      <c r="BE124" s="427" t="e">
        <f t="shared" si="132"/>
        <v>#REF!</v>
      </c>
      <c r="BF124" s="427" t="e">
        <f aca="true" t="shared" si="133" ref="BF124:BF132">BE124</f>
        <v>#REF!</v>
      </c>
      <c r="BG124" s="203"/>
      <c r="BH124" s="203"/>
      <c r="BI124" s="203"/>
      <c r="BJ124" s="203"/>
      <c r="BK124" s="203"/>
    </row>
    <row r="125" spans="1:63" ht="15.75" thickBot="1">
      <c r="A125" s="419">
        <v>45413</v>
      </c>
      <c r="AV125" s="427" t="e">
        <f>$AF$10/(6*12)</f>
        <v>#REF!</v>
      </c>
      <c r="AW125" s="427" t="e">
        <f>AV125</f>
        <v>#REF!</v>
      </c>
      <c r="AX125" s="427" t="e">
        <f t="shared" si="120"/>
        <v>#REF!</v>
      </c>
      <c r="AY125" s="427" t="e">
        <f t="shared" si="121"/>
        <v>#REF!</v>
      </c>
      <c r="AZ125" s="427" t="e">
        <f t="shared" si="127"/>
        <v>#REF!</v>
      </c>
      <c r="BA125" s="427" t="e">
        <f t="shared" si="128"/>
        <v>#REF!</v>
      </c>
      <c r="BB125" s="427" t="e">
        <f t="shared" si="129"/>
        <v>#REF!</v>
      </c>
      <c r="BC125" s="427" t="e">
        <f t="shared" si="130"/>
        <v>#REF!</v>
      </c>
      <c r="BD125" s="441" t="e">
        <f t="shared" si="131"/>
        <v>#REF!</v>
      </c>
      <c r="BE125" s="427" t="e">
        <f t="shared" si="132"/>
        <v>#REF!</v>
      </c>
      <c r="BF125" s="427" t="e">
        <f t="shared" si="133"/>
        <v>#REF!</v>
      </c>
      <c r="BG125" s="427" t="e">
        <f aca="true" t="shared" si="134" ref="BG125:BG132">BF125</f>
        <v>#REF!</v>
      </c>
      <c r="BH125" s="203"/>
      <c r="BI125" s="203"/>
      <c r="BJ125" s="203"/>
      <c r="BK125" s="203"/>
    </row>
    <row r="126" spans="1:63" ht="15.75" thickBot="1">
      <c r="A126" s="420">
        <v>45444</v>
      </c>
      <c r="AW126" s="427" t="e">
        <f>$AF$10/(6*12)</f>
        <v>#REF!</v>
      </c>
      <c r="AX126" s="427" t="e">
        <f>AW126</f>
        <v>#REF!</v>
      </c>
      <c r="AY126" s="427" t="e">
        <f t="shared" si="121"/>
        <v>#REF!</v>
      </c>
      <c r="AZ126" s="427" t="e">
        <f t="shared" si="127"/>
        <v>#REF!</v>
      </c>
      <c r="BA126" s="427" t="e">
        <f t="shared" si="128"/>
        <v>#REF!</v>
      </c>
      <c r="BB126" s="427" t="e">
        <f t="shared" si="129"/>
        <v>#REF!</v>
      </c>
      <c r="BC126" s="427" t="e">
        <f t="shared" si="130"/>
        <v>#REF!</v>
      </c>
      <c r="BD126" s="441" t="e">
        <f t="shared" si="131"/>
        <v>#REF!</v>
      </c>
      <c r="BE126" s="427" t="e">
        <f t="shared" si="132"/>
        <v>#REF!</v>
      </c>
      <c r="BF126" s="427" t="e">
        <f t="shared" si="133"/>
        <v>#REF!</v>
      </c>
      <c r="BG126" s="427" t="e">
        <f t="shared" si="134"/>
        <v>#REF!</v>
      </c>
      <c r="BH126" s="427" t="e">
        <f aca="true" t="shared" si="135" ref="BH126:BH132">BG126</f>
        <v>#REF!</v>
      </c>
      <c r="BI126" s="203"/>
      <c r="BJ126" s="203"/>
      <c r="BK126" s="203"/>
    </row>
    <row r="127" spans="1:67" ht="15.75" thickBot="1">
      <c r="A127" s="419">
        <v>45474</v>
      </c>
      <c r="AX127" s="427" t="e">
        <f>$AF$10/(6*12)</f>
        <v>#REF!</v>
      </c>
      <c r="AY127" s="427" t="e">
        <f>AX127</f>
        <v>#REF!</v>
      </c>
      <c r="AZ127" s="427" t="e">
        <f t="shared" si="127"/>
        <v>#REF!</v>
      </c>
      <c r="BA127" s="427" t="e">
        <f t="shared" si="128"/>
        <v>#REF!</v>
      </c>
      <c r="BB127" s="427" t="e">
        <f t="shared" si="129"/>
        <v>#REF!</v>
      </c>
      <c r="BC127" s="427" t="e">
        <f t="shared" si="130"/>
        <v>#REF!</v>
      </c>
      <c r="BD127" s="441" t="e">
        <f t="shared" si="131"/>
        <v>#REF!</v>
      </c>
      <c r="BE127" s="427" t="e">
        <f t="shared" si="132"/>
        <v>#REF!</v>
      </c>
      <c r="BF127" s="427" t="e">
        <f t="shared" si="133"/>
        <v>#REF!</v>
      </c>
      <c r="BG127" s="427" t="e">
        <f t="shared" si="134"/>
        <v>#REF!</v>
      </c>
      <c r="BH127" s="427" t="e">
        <f t="shared" si="135"/>
        <v>#REF!</v>
      </c>
      <c r="BI127" s="427" t="e">
        <f aca="true" t="shared" si="136" ref="BI127:BI132">BH127</f>
        <v>#REF!</v>
      </c>
      <c r="BJ127" s="203"/>
      <c r="BK127" s="203"/>
      <c r="BL127" s="203"/>
      <c r="BM127" s="203"/>
      <c r="BN127" s="203"/>
      <c r="BO127" s="203"/>
    </row>
    <row r="128" spans="1:67" ht="15.75" thickBot="1">
      <c r="A128" s="420">
        <v>45505</v>
      </c>
      <c r="AY128" s="427" t="e">
        <f>AY$15/12</f>
        <v>#REF!</v>
      </c>
      <c r="AZ128" s="427" t="e">
        <f>AY128</f>
        <v>#REF!</v>
      </c>
      <c r="BA128" s="427" t="e">
        <f t="shared" si="128"/>
        <v>#REF!</v>
      </c>
      <c r="BB128" s="427" t="e">
        <f t="shared" si="129"/>
        <v>#REF!</v>
      </c>
      <c r="BC128" s="427" t="e">
        <f t="shared" si="130"/>
        <v>#REF!</v>
      </c>
      <c r="BD128" s="441" t="e">
        <f t="shared" si="131"/>
        <v>#REF!</v>
      </c>
      <c r="BE128" s="427" t="e">
        <f t="shared" si="132"/>
        <v>#REF!</v>
      </c>
      <c r="BF128" s="427" t="e">
        <f t="shared" si="133"/>
        <v>#REF!</v>
      </c>
      <c r="BG128" s="427" t="e">
        <f t="shared" si="134"/>
        <v>#REF!</v>
      </c>
      <c r="BH128" s="427" t="e">
        <f t="shared" si="135"/>
        <v>#REF!</v>
      </c>
      <c r="BI128" s="427" t="e">
        <f t="shared" si="136"/>
        <v>#REF!</v>
      </c>
      <c r="BJ128" s="427" t="e">
        <f aca="true" t="shared" si="137" ref="BJ128:BJ132">BI128</f>
        <v>#REF!</v>
      </c>
      <c r="BK128" s="203"/>
      <c r="BL128" s="203"/>
      <c r="BM128" s="203"/>
      <c r="BN128" s="203"/>
      <c r="BO128" s="203"/>
    </row>
    <row r="129" spans="1:67" ht="15.75" thickBot="1">
      <c r="A129" s="419">
        <v>45536</v>
      </c>
      <c r="AZ129" s="427" t="e">
        <f>AZ$15/12</f>
        <v>#REF!</v>
      </c>
      <c r="BA129" s="427" t="e">
        <f>AZ129</f>
        <v>#REF!</v>
      </c>
      <c r="BB129" s="427" t="e">
        <f t="shared" si="129"/>
        <v>#REF!</v>
      </c>
      <c r="BC129" s="427" t="e">
        <f t="shared" si="130"/>
        <v>#REF!</v>
      </c>
      <c r="BD129" s="441" t="e">
        <f t="shared" si="131"/>
        <v>#REF!</v>
      </c>
      <c r="BE129" s="427" t="e">
        <f t="shared" si="132"/>
        <v>#REF!</v>
      </c>
      <c r="BF129" s="427" t="e">
        <f t="shared" si="133"/>
        <v>#REF!</v>
      </c>
      <c r="BG129" s="427" t="e">
        <f t="shared" si="134"/>
        <v>#REF!</v>
      </c>
      <c r="BH129" s="427" t="e">
        <f t="shared" si="135"/>
        <v>#REF!</v>
      </c>
      <c r="BI129" s="427" t="e">
        <f t="shared" si="136"/>
        <v>#REF!</v>
      </c>
      <c r="BJ129" s="427" t="e">
        <f t="shared" si="137"/>
        <v>#REF!</v>
      </c>
      <c r="BK129" s="427" t="e">
        <f aca="true" t="shared" si="138" ref="BK129:BK132">BJ129</f>
        <v>#REF!</v>
      </c>
      <c r="BL129" s="203"/>
      <c r="BM129" s="203"/>
      <c r="BN129" s="203"/>
      <c r="BO129" s="203"/>
    </row>
    <row r="130" spans="1:67" ht="15.75" thickBot="1">
      <c r="A130" s="420">
        <v>45566</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BA130" s="427" t="e">
        <f>BA$15/12</f>
        <v>#REF!</v>
      </c>
      <c r="BB130" s="427" t="e">
        <f>BA130</f>
        <v>#REF!</v>
      </c>
      <c r="BC130" s="427" t="e">
        <f t="shared" si="130"/>
        <v>#REF!</v>
      </c>
      <c r="BD130" s="441" t="e">
        <f t="shared" si="131"/>
        <v>#REF!</v>
      </c>
      <c r="BE130" s="427" t="e">
        <f t="shared" si="132"/>
        <v>#REF!</v>
      </c>
      <c r="BF130" s="427" t="e">
        <f t="shared" si="133"/>
        <v>#REF!</v>
      </c>
      <c r="BG130" s="427" t="e">
        <f t="shared" si="134"/>
        <v>#REF!</v>
      </c>
      <c r="BH130" s="427" t="e">
        <f t="shared" si="135"/>
        <v>#REF!</v>
      </c>
      <c r="BI130" s="427" t="e">
        <f t="shared" si="136"/>
        <v>#REF!</v>
      </c>
      <c r="BJ130" s="427" t="e">
        <f t="shared" si="137"/>
        <v>#REF!</v>
      </c>
      <c r="BK130" s="427" t="e">
        <f t="shared" si="138"/>
        <v>#REF!</v>
      </c>
      <c r="BL130" s="427" t="e">
        <f aca="true" t="shared" si="139" ref="BL130:BL132">BK130</f>
        <v>#REF!</v>
      </c>
      <c r="BM130" s="203"/>
      <c r="BN130" s="203"/>
      <c r="BO130" s="203"/>
    </row>
    <row r="131" spans="1:67" ht="15.75" thickBot="1">
      <c r="A131" s="419">
        <v>45597</v>
      </c>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BB131" s="427" t="e">
        <f>BB$15/12</f>
        <v>#REF!</v>
      </c>
      <c r="BC131" s="427" t="e">
        <f>BB131</f>
        <v>#REF!</v>
      </c>
      <c r="BD131" s="441" t="e">
        <f t="shared" si="131"/>
        <v>#REF!</v>
      </c>
      <c r="BE131" s="427" t="e">
        <f t="shared" si="132"/>
        <v>#REF!</v>
      </c>
      <c r="BF131" s="427" t="e">
        <f t="shared" si="133"/>
        <v>#REF!</v>
      </c>
      <c r="BG131" s="427" t="e">
        <f t="shared" si="134"/>
        <v>#REF!</v>
      </c>
      <c r="BH131" s="427" t="e">
        <f t="shared" si="135"/>
        <v>#REF!</v>
      </c>
      <c r="BI131" s="427" t="e">
        <f t="shared" si="136"/>
        <v>#REF!</v>
      </c>
      <c r="BJ131" s="427" t="e">
        <f t="shared" si="137"/>
        <v>#REF!</v>
      </c>
      <c r="BK131" s="427" t="e">
        <f t="shared" si="138"/>
        <v>#REF!</v>
      </c>
      <c r="BL131" s="427" t="e">
        <f t="shared" si="139"/>
        <v>#REF!</v>
      </c>
      <c r="BM131" s="427" t="e">
        <f aca="true" t="shared" si="140" ref="BM131:BM132">BL131</f>
        <v>#REF!</v>
      </c>
      <c r="BN131" s="203"/>
      <c r="BO131" s="203"/>
    </row>
    <row r="132" spans="1:67" ht="15">
      <c r="A132" s="423">
        <v>45627</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BC132" s="427" t="e">
        <f>BC$15/12</f>
        <v>#REF!</v>
      </c>
      <c r="BD132" s="441" t="e">
        <f>BC132</f>
        <v>#REF!</v>
      </c>
      <c r="BE132" s="427" t="e">
        <f t="shared" si="132"/>
        <v>#REF!</v>
      </c>
      <c r="BF132" s="427" t="e">
        <f t="shared" si="133"/>
        <v>#REF!</v>
      </c>
      <c r="BG132" s="427" t="e">
        <f t="shared" si="134"/>
        <v>#REF!</v>
      </c>
      <c r="BH132" s="427" t="e">
        <f t="shared" si="135"/>
        <v>#REF!</v>
      </c>
      <c r="BI132" s="427" t="e">
        <f t="shared" si="136"/>
        <v>#REF!</v>
      </c>
      <c r="BJ132" s="427" t="e">
        <f t="shared" si="137"/>
        <v>#REF!</v>
      </c>
      <c r="BK132" s="427" t="e">
        <f t="shared" si="138"/>
        <v>#REF!</v>
      </c>
      <c r="BL132" s="427" t="e">
        <f t="shared" si="139"/>
        <v>#REF!</v>
      </c>
      <c r="BM132" s="427" t="e">
        <f t="shared" si="140"/>
        <v>#REF!</v>
      </c>
      <c r="BN132" s="427" t="e">
        <f aca="true" t="shared" si="141" ref="BN132">BM132</f>
        <v>#REF!</v>
      </c>
      <c r="BO132" s="203"/>
    </row>
    <row r="133" spans="1:67" ht="15">
      <c r="A133" t="s">
        <v>248</v>
      </c>
      <c r="B133" s="427" t="e">
        <f>SUM(B76:B132)</f>
        <v>#REF!</v>
      </c>
      <c r="C133" s="427" t="e">
        <f aca="true" t="shared" si="142" ref="C133">SUM(C76:C132)</f>
        <v>#REF!</v>
      </c>
      <c r="D133" s="427" t="e">
        <f aca="true" t="shared" si="143" ref="D133">SUM(D76:D132)</f>
        <v>#REF!</v>
      </c>
      <c r="E133" s="427" t="e">
        <f aca="true" t="shared" si="144" ref="E133">SUM(E76:E132)</f>
        <v>#REF!</v>
      </c>
      <c r="F133" s="427" t="e">
        <f aca="true" t="shared" si="145" ref="F133">SUM(F76:F132)</f>
        <v>#REF!</v>
      </c>
      <c r="G133" s="427" t="e">
        <f aca="true" t="shared" si="146" ref="G133">SUM(G76:G132)</f>
        <v>#REF!</v>
      </c>
      <c r="H133" s="427" t="e">
        <f aca="true" t="shared" si="147" ref="H133">SUM(H76:H132)</f>
        <v>#REF!</v>
      </c>
      <c r="I133" s="427" t="e">
        <f aca="true" t="shared" si="148" ref="I133">SUM(I76:I132)</f>
        <v>#REF!</v>
      </c>
      <c r="J133" s="427" t="e">
        <f aca="true" t="shared" si="149" ref="J133">SUM(J76:J132)</f>
        <v>#REF!</v>
      </c>
      <c r="K133" s="427" t="e">
        <f aca="true" t="shared" si="150" ref="K133">SUM(K76:K132)</f>
        <v>#REF!</v>
      </c>
      <c r="L133" s="427" t="e">
        <f aca="true" t="shared" si="151" ref="L133">SUM(L76:L132)</f>
        <v>#REF!</v>
      </c>
      <c r="M133" s="427" t="e">
        <f aca="true" t="shared" si="152" ref="M133">SUM(M76:M132)</f>
        <v>#REF!</v>
      </c>
      <c r="N133" s="427" t="e">
        <f aca="true" t="shared" si="153" ref="N133">SUM(N76:N132)</f>
        <v>#REF!</v>
      </c>
      <c r="O133" s="427" t="e">
        <f aca="true" t="shared" si="154" ref="O133">SUM(O76:O132)</f>
        <v>#REF!</v>
      </c>
      <c r="P133" s="427" t="e">
        <f aca="true" t="shared" si="155" ref="P133">SUM(P76:P132)</f>
        <v>#REF!</v>
      </c>
      <c r="Q133" s="427" t="e">
        <f aca="true" t="shared" si="156" ref="Q133">SUM(Q76:Q132)</f>
        <v>#REF!</v>
      </c>
      <c r="R133" s="427" t="e">
        <f aca="true" t="shared" si="157" ref="R133">SUM(R76:R132)</f>
        <v>#REF!</v>
      </c>
      <c r="S133" s="427" t="e">
        <f aca="true" t="shared" si="158" ref="S133">SUM(S76:S132)</f>
        <v>#REF!</v>
      </c>
      <c r="T133" s="427" t="e">
        <f aca="true" t="shared" si="159" ref="T133">SUM(T76:T132)</f>
        <v>#REF!</v>
      </c>
      <c r="U133" s="427" t="e">
        <f aca="true" t="shared" si="160" ref="U133">SUM(U76:U132)</f>
        <v>#REF!</v>
      </c>
      <c r="V133" s="427" t="e">
        <f aca="true" t="shared" si="161" ref="V133">SUM(V76:V132)</f>
        <v>#REF!</v>
      </c>
      <c r="W133" s="427" t="e">
        <f aca="true" t="shared" si="162" ref="W133">SUM(W76:W132)</f>
        <v>#REF!</v>
      </c>
      <c r="X133" s="427" t="e">
        <f aca="true" t="shared" si="163" ref="X133">SUM(X76:X132)</f>
        <v>#REF!</v>
      </c>
      <c r="Y133" s="427" t="e">
        <f aca="true" t="shared" si="164" ref="Y133">SUM(Y76:Y132)</f>
        <v>#REF!</v>
      </c>
      <c r="Z133" s="427" t="e">
        <f aca="true" t="shared" si="165" ref="Z133">SUM(Z76:Z132)</f>
        <v>#REF!</v>
      </c>
      <c r="AA133" s="427" t="e">
        <f aca="true" t="shared" si="166" ref="AA133">SUM(AA76:AA132)</f>
        <v>#REF!</v>
      </c>
      <c r="AB133" s="427" t="e">
        <f aca="true" t="shared" si="167" ref="AB133">SUM(AB76:AB132)</f>
        <v>#REF!</v>
      </c>
      <c r="AC133" s="427" t="e">
        <f aca="true" t="shared" si="168" ref="AC133">SUM(AC76:AC132)</f>
        <v>#REF!</v>
      </c>
      <c r="AD133" s="427" t="e">
        <f aca="true" t="shared" si="169" ref="AD133">SUM(AD76:AD132)</f>
        <v>#REF!</v>
      </c>
      <c r="AE133" s="427" t="e">
        <f aca="true" t="shared" si="170" ref="AE133">SUM(AE76:AE132)</f>
        <v>#REF!</v>
      </c>
      <c r="AF133" s="427" t="e">
        <f aca="true" t="shared" si="171" ref="AF133">SUM(AF76:AF132)</f>
        <v>#REF!</v>
      </c>
      <c r="AG133" s="427" t="e">
        <f aca="true" t="shared" si="172" ref="AG133">SUM(AG76:AG132)</f>
        <v>#REF!</v>
      </c>
      <c r="AH133" s="427" t="e">
        <f aca="true" t="shared" si="173" ref="AH133">SUM(AH76:AH132)</f>
        <v>#REF!</v>
      </c>
      <c r="AI133" s="427" t="e">
        <f aca="true" t="shared" si="174" ref="AI133">SUM(AI76:AI132)</f>
        <v>#REF!</v>
      </c>
      <c r="AJ133" s="427" t="e">
        <f aca="true" t="shared" si="175" ref="AJ133">SUM(AJ76:AJ132)</f>
        <v>#REF!</v>
      </c>
      <c r="AK133" s="427" t="e">
        <f aca="true" t="shared" si="176" ref="AK133">SUM(AK76:AK132)</f>
        <v>#REF!</v>
      </c>
      <c r="AL133" s="427" t="e">
        <f aca="true" t="shared" si="177" ref="AL133">SUM(AL76:AL132)</f>
        <v>#REF!</v>
      </c>
      <c r="AM133" s="427" t="e">
        <f aca="true" t="shared" si="178" ref="AM133">SUM(AM76:AM132)</f>
        <v>#REF!</v>
      </c>
      <c r="AN133" s="427" t="e">
        <f aca="true" t="shared" si="179" ref="AN133">SUM(AN76:AN132)</f>
        <v>#REF!</v>
      </c>
      <c r="AO133" s="427" t="e">
        <f aca="true" t="shared" si="180" ref="AO133">SUM(AO76:AO132)</f>
        <v>#REF!</v>
      </c>
      <c r="AP133" s="427" t="e">
        <f aca="true" t="shared" si="181" ref="AP133">SUM(AP76:AP132)</f>
        <v>#REF!</v>
      </c>
      <c r="AQ133" s="427" t="e">
        <f aca="true" t="shared" si="182" ref="AQ133">SUM(AQ76:AQ132)</f>
        <v>#REF!</v>
      </c>
      <c r="AR133" s="427" t="e">
        <f aca="true" t="shared" si="183" ref="AR133">SUM(AR76:AR132)</f>
        <v>#REF!</v>
      </c>
      <c r="AS133" s="427" t="e">
        <f aca="true" t="shared" si="184" ref="AS133">SUM(AS76:AS132)</f>
        <v>#REF!</v>
      </c>
      <c r="AT133" s="427" t="e">
        <f aca="true" t="shared" si="185" ref="AT133">SUM(AT76:AT132)</f>
        <v>#REF!</v>
      </c>
      <c r="AU133" s="427" t="e">
        <f aca="true" t="shared" si="186" ref="AU133">SUM(AU76:AU132)</f>
        <v>#REF!</v>
      </c>
      <c r="AV133" s="427" t="e">
        <f aca="true" t="shared" si="187" ref="AV133">SUM(AV76:AV132)</f>
        <v>#REF!</v>
      </c>
      <c r="AW133" s="427" t="e">
        <f aca="true" t="shared" si="188" ref="AW133">SUM(AW76:AW132)</f>
        <v>#REF!</v>
      </c>
      <c r="AX133" s="427" t="e">
        <f aca="true" t="shared" si="189" ref="AX133">SUM(AX76:AX132)</f>
        <v>#REF!</v>
      </c>
      <c r="AY133" s="427" t="e">
        <f aca="true" t="shared" si="190" ref="AY133">SUM(AY76:AY132)</f>
        <v>#REF!</v>
      </c>
      <c r="AZ133" s="427" t="e">
        <f aca="true" t="shared" si="191" ref="AZ133">SUM(AZ76:AZ132)</f>
        <v>#REF!</v>
      </c>
      <c r="BA133" s="427" t="e">
        <f aca="true" t="shared" si="192" ref="BA133">SUM(BA76:BA132)</f>
        <v>#REF!</v>
      </c>
      <c r="BB133" s="427" t="e">
        <f aca="true" t="shared" si="193" ref="BB133">SUM(BB76:BB132)</f>
        <v>#REF!</v>
      </c>
      <c r="BC133" s="427" t="e">
        <f aca="true" t="shared" si="194" ref="BC133">SUM(BC76:BC132)</f>
        <v>#REF!</v>
      </c>
      <c r="BD133" s="441">
        <f>BD$15/12</f>
        <v>0</v>
      </c>
      <c r="BE133" s="427">
        <f>BD133</f>
        <v>0</v>
      </c>
      <c r="BF133" s="427">
        <f aca="true" t="shared" si="195" ref="BF133:BO133">BE133</f>
        <v>0</v>
      </c>
      <c r="BG133" s="427">
        <f t="shared" si="195"/>
        <v>0</v>
      </c>
      <c r="BH133" s="427">
        <f t="shared" si="195"/>
        <v>0</v>
      </c>
      <c r="BI133" s="427">
        <f t="shared" si="195"/>
        <v>0</v>
      </c>
      <c r="BJ133" s="427">
        <f t="shared" si="195"/>
        <v>0</v>
      </c>
      <c r="BK133" s="427">
        <f t="shared" si="195"/>
        <v>0</v>
      </c>
      <c r="BL133" s="427">
        <f t="shared" si="195"/>
        <v>0</v>
      </c>
      <c r="BM133" s="427">
        <f t="shared" si="195"/>
        <v>0</v>
      </c>
      <c r="BN133" s="427">
        <f t="shared" si="195"/>
        <v>0</v>
      </c>
      <c r="BO133" s="427">
        <f t="shared" si="195"/>
        <v>0</v>
      </c>
    </row>
    <row r="145" spans="2:14" ht="15">
      <c r="B145" s="203" t="s">
        <v>253</v>
      </c>
      <c r="C145" s="437">
        <v>1</v>
      </c>
      <c r="D145" s="437">
        <v>2</v>
      </c>
      <c r="E145" s="437">
        <v>3</v>
      </c>
      <c r="F145" s="437">
        <v>4</v>
      </c>
      <c r="G145" s="437">
        <v>5</v>
      </c>
      <c r="H145" s="437">
        <v>6</v>
      </c>
      <c r="I145" s="437">
        <v>7</v>
      </c>
      <c r="J145" s="437">
        <v>8</v>
      </c>
      <c r="K145" s="437">
        <v>9</v>
      </c>
      <c r="L145" s="437">
        <v>10</v>
      </c>
      <c r="M145" s="437">
        <v>11</v>
      </c>
      <c r="N145" s="437">
        <v>12</v>
      </c>
    </row>
    <row r="146" spans="3:14" ht="15">
      <c r="C146" s="203">
        <v>1</v>
      </c>
      <c r="D146" s="203">
        <v>1</v>
      </c>
      <c r="E146" s="203">
        <v>1</v>
      </c>
      <c r="F146" s="203">
        <v>1</v>
      </c>
      <c r="G146" s="203">
        <v>1</v>
      </c>
      <c r="H146" s="203">
        <v>1</v>
      </c>
      <c r="I146" s="203">
        <v>1</v>
      </c>
      <c r="J146" s="203">
        <v>1</v>
      </c>
      <c r="K146" s="203">
        <v>1</v>
      </c>
      <c r="L146" s="203">
        <v>1</v>
      </c>
      <c r="M146" s="203">
        <v>1</v>
      </c>
      <c r="N146" s="203">
        <v>1</v>
      </c>
    </row>
    <row r="147" spans="4:14" ht="15">
      <c r="D147" s="203">
        <v>1</v>
      </c>
      <c r="E147" s="203">
        <v>1</v>
      </c>
      <c r="F147" s="203">
        <v>1</v>
      </c>
      <c r="G147" s="203">
        <v>1</v>
      </c>
      <c r="H147" s="203">
        <v>1</v>
      </c>
      <c r="I147" s="203">
        <v>1</v>
      </c>
      <c r="J147" s="203">
        <v>1</v>
      </c>
      <c r="K147" s="203">
        <v>1</v>
      </c>
      <c r="L147" s="203">
        <v>1</v>
      </c>
      <c r="M147" s="203">
        <v>1</v>
      </c>
      <c r="N147" s="203">
        <v>1</v>
      </c>
    </row>
    <row r="148" spans="5:14" ht="15">
      <c r="E148" s="203">
        <v>1</v>
      </c>
      <c r="F148" s="203">
        <v>1</v>
      </c>
      <c r="G148" s="203">
        <v>1</v>
      </c>
      <c r="H148" s="203">
        <v>1</v>
      </c>
      <c r="I148" s="203">
        <v>1</v>
      </c>
      <c r="J148" s="203">
        <v>1</v>
      </c>
      <c r="K148" s="203">
        <v>1</v>
      </c>
      <c r="L148" s="203">
        <v>1</v>
      </c>
      <c r="M148" s="203">
        <v>1</v>
      </c>
      <c r="N148" s="203">
        <v>1</v>
      </c>
    </row>
    <row r="149" spans="6:14" ht="15">
      <c r="F149" s="203">
        <v>1</v>
      </c>
      <c r="G149" s="203">
        <v>1</v>
      </c>
      <c r="H149" s="203">
        <v>1</v>
      </c>
      <c r="I149" s="203">
        <v>1</v>
      </c>
      <c r="J149" s="203">
        <v>1</v>
      </c>
      <c r="K149" s="203">
        <v>1</v>
      </c>
      <c r="L149" s="203">
        <v>1</v>
      </c>
      <c r="M149" s="203">
        <v>1</v>
      </c>
      <c r="N149" s="203">
        <v>1</v>
      </c>
    </row>
    <row r="150" spans="7:14" ht="15">
      <c r="G150" s="203">
        <v>1</v>
      </c>
      <c r="H150" s="203">
        <v>1</v>
      </c>
      <c r="I150" s="203">
        <v>1</v>
      </c>
      <c r="J150" s="203">
        <v>1</v>
      </c>
      <c r="K150" s="203">
        <v>1</v>
      </c>
      <c r="L150" s="203">
        <v>1</v>
      </c>
      <c r="M150" s="203">
        <v>1</v>
      </c>
      <c r="N150" s="203">
        <v>1</v>
      </c>
    </row>
    <row r="151" spans="8:14" ht="15">
      <c r="H151" s="203">
        <v>1</v>
      </c>
      <c r="I151" s="203">
        <v>1</v>
      </c>
      <c r="J151" s="203">
        <v>1</v>
      </c>
      <c r="K151" s="203">
        <v>1</v>
      </c>
      <c r="L151" s="203">
        <v>1</v>
      </c>
      <c r="M151" s="203">
        <v>1</v>
      </c>
      <c r="N151" s="203">
        <v>1</v>
      </c>
    </row>
    <row r="152" spans="9:14" ht="15">
      <c r="I152" s="203">
        <v>1</v>
      </c>
      <c r="J152" s="203">
        <v>1</v>
      </c>
      <c r="K152" s="203">
        <v>1</v>
      </c>
      <c r="L152" s="203">
        <v>1</v>
      </c>
      <c r="M152" s="203">
        <v>1</v>
      </c>
      <c r="N152" s="203">
        <v>1</v>
      </c>
    </row>
    <row r="153" spans="10:14" ht="15">
      <c r="J153" s="203">
        <v>1</v>
      </c>
      <c r="K153" s="203">
        <v>1</v>
      </c>
      <c r="L153" s="203">
        <v>1</v>
      </c>
      <c r="M153" s="203">
        <v>1</v>
      </c>
      <c r="N153" s="203">
        <v>1</v>
      </c>
    </row>
    <row r="154" spans="11:14" ht="15">
      <c r="K154" s="203">
        <v>1</v>
      </c>
      <c r="L154" s="203">
        <v>1</v>
      </c>
      <c r="M154" s="203">
        <v>1</v>
      </c>
      <c r="N154" s="203">
        <v>1</v>
      </c>
    </row>
    <row r="155" spans="12:14" ht="15">
      <c r="L155" s="203">
        <v>1</v>
      </c>
      <c r="M155" s="203">
        <v>1</v>
      </c>
      <c r="N155" s="203">
        <v>1</v>
      </c>
    </row>
    <row r="156" spans="13:14" ht="15">
      <c r="M156" s="203">
        <v>1</v>
      </c>
      <c r="N156" s="203">
        <v>1</v>
      </c>
    </row>
    <row r="157" spans="3:14" ht="15">
      <c r="C157" s="429"/>
      <c r="D157" s="429"/>
      <c r="E157" s="429"/>
      <c r="F157" s="429"/>
      <c r="G157" s="429"/>
      <c r="H157" s="429"/>
      <c r="I157" s="429"/>
      <c r="J157" s="429"/>
      <c r="K157" s="429"/>
      <c r="L157" s="429"/>
      <c r="M157" s="429"/>
      <c r="N157" s="429">
        <v>1</v>
      </c>
    </row>
    <row r="158" spans="3:15" ht="15">
      <c r="C158" s="203">
        <f>SUM(C146:C157)</f>
        <v>1</v>
      </c>
      <c r="D158" s="203">
        <f aca="true" t="shared" si="196" ref="D158:N158">SUM(D146:D157)</f>
        <v>2</v>
      </c>
      <c r="E158" s="203">
        <f t="shared" si="196"/>
        <v>3</v>
      </c>
      <c r="F158" s="203">
        <f t="shared" si="196"/>
        <v>4</v>
      </c>
      <c r="G158" s="203">
        <f t="shared" si="196"/>
        <v>5</v>
      </c>
      <c r="H158" s="203">
        <f t="shared" si="196"/>
        <v>6</v>
      </c>
      <c r="I158" s="203">
        <f t="shared" si="196"/>
        <v>7</v>
      </c>
      <c r="J158" s="203">
        <f t="shared" si="196"/>
        <v>8</v>
      </c>
      <c r="K158" s="203">
        <f t="shared" si="196"/>
        <v>9</v>
      </c>
      <c r="L158" s="203">
        <f t="shared" si="196"/>
        <v>10</v>
      </c>
      <c r="M158" s="203">
        <f t="shared" si="196"/>
        <v>11</v>
      </c>
      <c r="N158" s="203">
        <f t="shared" si="196"/>
        <v>12</v>
      </c>
      <c r="O158" s="203">
        <f>SUM(C158:N158)</f>
        <v>78</v>
      </c>
    </row>
  </sheetData>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2"/>
  <sheetViews>
    <sheetView workbookViewId="0" topLeftCell="A1"/>
  </sheetViews>
  <sheetFormatPr defaultColWidth="9.140625" defaultRowHeight="15"/>
  <cols>
    <col min="1" max="1" width="25.421875" style="0" customWidth="1"/>
    <col min="2" max="2" width="19.28125" style="0" customWidth="1"/>
    <col min="3" max="3" width="18.140625" style="0" customWidth="1"/>
    <col min="4" max="4" width="24.00390625" style="0" customWidth="1"/>
  </cols>
  <sheetData>
    <row r="2" spans="1:4" ht="26.25">
      <c r="A2" s="458" t="s">
        <v>200</v>
      </c>
      <c r="B2" s="458"/>
      <c r="C2" s="458"/>
      <c r="D2" s="458"/>
    </row>
    <row r="3" spans="1:4" ht="26.25">
      <c r="A3" s="328"/>
      <c r="B3" s="328"/>
      <c r="C3" s="328"/>
      <c r="D3" s="328"/>
    </row>
    <row r="4" spans="1:4" ht="46.5" customHeight="1">
      <c r="A4" s="459" t="s">
        <v>204</v>
      </c>
      <c r="B4" s="459"/>
      <c r="C4" s="459"/>
      <c r="D4" s="459"/>
    </row>
    <row r="5" spans="1:4" ht="46.5" customHeight="1">
      <c r="A5" s="459" t="s">
        <v>205</v>
      </c>
      <c r="B5" s="459"/>
      <c r="C5" s="459"/>
      <c r="D5" s="459"/>
    </row>
    <row r="6" spans="1:4" ht="46.5" customHeight="1">
      <c r="A6" s="459" t="s">
        <v>208</v>
      </c>
      <c r="B6" s="459"/>
      <c r="C6" s="459"/>
      <c r="D6" s="459"/>
    </row>
    <row r="7" spans="1:4" ht="46.5" customHeight="1">
      <c r="A7" s="459" t="s">
        <v>209</v>
      </c>
      <c r="B7" s="459"/>
      <c r="C7" s="459"/>
      <c r="D7" s="459"/>
    </row>
    <row r="8" spans="1:4" ht="20.25" customHeight="1">
      <c r="A8" s="328"/>
      <c r="B8" s="328"/>
      <c r="C8" s="328"/>
      <c r="D8" s="328"/>
    </row>
    <row r="9" spans="1:4" ht="31.5">
      <c r="A9" s="332" t="s">
        <v>201</v>
      </c>
      <c r="B9" s="331" t="s">
        <v>199</v>
      </c>
      <c r="C9" s="329"/>
      <c r="D9" s="329"/>
    </row>
    <row r="10" spans="1:3" ht="15.75">
      <c r="A10" s="333" t="s">
        <v>189</v>
      </c>
      <c r="B10" s="330">
        <v>120000</v>
      </c>
      <c r="C10" s="329"/>
    </row>
    <row r="11" spans="1:3" ht="15.75">
      <c r="A11" s="333" t="s">
        <v>190</v>
      </c>
      <c r="B11" s="330">
        <v>32400000</v>
      </c>
      <c r="C11" s="329"/>
    </row>
    <row r="12" spans="1:3" ht="15.75">
      <c r="A12" s="333" t="s">
        <v>194</v>
      </c>
      <c r="B12" s="330">
        <v>1416618.9875</v>
      </c>
      <c r="C12" s="329"/>
    </row>
    <row r="13" spans="1:3" ht="15.75">
      <c r="A13" s="333" t="s">
        <v>191</v>
      </c>
      <c r="B13" s="330">
        <v>950600</v>
      </c>
      <c r="C13" s="329"/>
    </row>
    <row r="14" spans="1:3" ht="15.75">
      <c r="A14" s="334" t="s">
        <v>195</v>
      </c>
      <c r="B14" s="335">
        <v>250000</v>
      </c>
      <c r="C14" s="329"/>
    </row>
    <row r="15" spans="1:3" ht="15.75">
      <c r="A15" s="333" t="s">
        <v>197</v>
      </c>
      <c r="B15" s="330">
        <v>35137218.9875</v>
      </c>
      <c r="C15" s="329"/>
    </row>
    <row r="16" spans="1:3" ht="15.75">
      <c r="A16" s="333"/>
      <c r="B16" s="330"/>
      <c r="C16" s="329"/>
    </row>
    <row r="17" spans="1:3" ht="31.5">
      <c r="A17" s="332" t="s">
        <v>202</v>
      </c>
      <c r="B17" s="331" t="s">
        <v>199</v>
      </c>
      <c r="C17" s="329"/>
    </row>
    <row r="18" spans="1:3" ht="15.75">
      <c r="A18" s="333" t="s">
        <v>192</v>
      </c>
      <c r="B18" s="330">
        <v>120000</v>
      </c>
      <c r="C18" s="329"/>
    </row>
    <row r="19" spans="1:3" ht="31.5">
      <c r="A19" s="333" t="s">
        <v>193</v>
      </c>
      <c r="B19" s="330">
        <v>32400000</v>
      </c>
      <c r="C19" s="329"/>
    </row>
    <row r="20" spans="1:3" ht="31.5">
      <c r="A20" s="334" t="s">
        <v>196</v>
      </c>
      <c r="B20" s="335">
        <v>-6900000</v>
      </c>
      <c r="C20" s="329"/>
    </row>
    <row r="21" spans="1:3" ht="15.75">
      <c r="A21" s="333" t="s">
        <v>198</v>
      </c>
      <c r="B21" s="330">
        <v>25620000</v>
      </c>
      <c r="C21" s="329"/>
    </row>
    <row r="22" spans="1:4" ht="16.5" customHeight="1">
      <c r="A22" s="328"/>
      <c r="B22" s="328"/>
      <c r="C22" s="328"/>
      <c r="D22" s="328"/>
    </row>
    <row r="23" ht="35.25" customHeight="1">
      <c r="A23" t="s">
        <v>203</v>
      </c>
    </row>
    <row r="24" spans="1:7" ht="45" customHeight="1">
      <c r="A24" s="327" t="s">
        <v>206</v>
      </c>
      <c r="B24" s="319" t="s">
        <v>185</v>
      </c>
      <c r="C24" s="319" t="s">
        <v>186</v>
      </c>
      <c r="D24" s="319" t="s">
        <v>187</v>
      </c>
      <c r="E24" s="316"/>
      <c r="F24" s="92"/>
      <c r="G24" s="92"/>
    </row>
    <row r="25" spans="1:7" ht="15.75">
      <c r="A25" s="236" t="s">
        <v>176</v>
      </c>
      <c r="B25" s="317" t="e">
        <f>#REF!</f>
        <v>#REF!</v>
      </c>
      <c r="C25" s="317" t="e">
        <f>B25-C31</f>
        <v>#REF!</v>
      </c>
      <c r="D25" s="317" t="e">
        <f>B25-D31-D32</f>
        <v>#REF!</v>
      </c>
      <c r="E25" s="92"/>
      <c r="F25" s="92"/>
      <c r="G25" s="92"/>
    </row>
    <row r="26" spans="1:7" ht="15.75">
      <c r="A26" s="236" t="s">
        <v>177</v>
      </c>
      <c r="B26" s="317">
        <v>0</v>
      </c>
      <c r="C26" s="317">
        <v>0</v>
      </c>
      <c r="D26" s="317">
        <v>0</v>
      </c>
      <c r="E26" s="92"/>
      <c r="F26" s="92"/>
      <c r="G26" s="92"/>
    </row>
    <row r="27" spans="1:7" ht="15.75">
      <c r="A27" s="236" t="s">
        <v>178</v>
      </c>
      <c r="B27" s="317">
        <v>0</v>
      </c>
      <c r="C27" s="317">
        <v>0</v>
      </c>
      <c r="D27" s="317">
        <v>0</v>
      </c>
      <c r="E27" s="92"/>
      <c r="F27" s="92"/>
      <c r="G27" s="92"/>
    </row>
    <row r="28" spans="1:7" ht="15.75">
      <c r="A28" s="236" t="s">
        <v>179</v>
      </c>
      <c r="B28" s="317">
        <v>0</v>
      </c>
      <c r="C28" s="317">
        <v>0</v>
      </c>
      <c r="D28" s="317">
        <v>0</v>
      </c>
      <c r="E28" s="92"/>
      <c r="F28" s="92"/>
      <c r="G28" s="92"/>
    </row>
    <row r="29" spans="1:7" ht="15.75">
      <c r="A29" s="236" t="s">
        <v>180</v>
      </c>
      <c r="B29" s="317">
        <v>0</v>
      </c>
      <c r="C29" s="317">
        <v>0</v>
      </c>
      <c r="D29" s="317">
        <v>0</v>
      </c>
      <c r="E29" s="92"/>
      <c r="F29" s="92"/>
      <c r="G29" s="92"/>
    </row>
    <row r="30" spans="1:7" ht="15.75">
      <c r="A30" s="236" t="s">
        <v>181</v>
      </c>
      <c r="B30" s="317">
        <v>0</v>
      </c>
      <c r="C30" s="317">
        <v>0</v>
      </c>
      <c r="D30" s="317">
        <v>0</v>
      </c>
      <c r="E30" s="92"/>
      <c r="F30" s="92"/>
      <c r="G30" s="92"/>
    </row>
    <row r="31" spans="1:7" ht="15.75">
      <c r="A31" s="236" t="s">
        <v>182</v>
      </c>
      <c r="B31" s="317">
        <v>0</v>
      </c>
      <c r="C31" s="320" t="e">
        <f>#REF!*#REF!</f>
        <v>#REF!</v>
      </c>
      <c r="D31" s="320" t="e">
        <f>#REF!*#REF!</f>
        <v>#REF!</v>
      </c>
      <c r="E31" s="92"/>
      <c r="F31" s="92"/>
      <c r="G31" s="92"/>
    </row>
    <row r="32" spans="1:7" ht="15.75">
      <c r="A32" s="306" t="s">
        <v>183</v>
      </c>
      <c r="B32" s="318">
        <v>0</v>
      </c>
      <c r="C32" s="318">
        <v>0</v>
      </c>
      <c r="D32" s="321" t="e">
        <f>#REF!*#REF!</f>
        <v>#REF!</v>
      </c>
      <c r="E32" s="92"/>
      <c r="F32" s="92"/>
      <c r="G32" s="92"/>
    </row>
    <row r="33" spans="1:7" ht="15.75">
      <c r="A33" s="303" t="s">
        <v>15</v>
      </c>
      <c r="B33" s="322" t="e">
        <f>SUM(B25:B32)</f>
        <v>#REF!</v>
      </c>
      <c r="C33" s="322" t="e">
        <f>SUM(C25:C32)</f>
        <v>#REF!</v>
      </c>
      <c r="D33" s="322" t="e">
        <f>SUM(D25:D32)</f>
        <v>#REF!</v>
      </c>
      <c r="E33" s="92"/>
      <c r="F33" s="92"/>
      <c r="G33" s="92"/>
    </row>
    <row r="34" spans="1:7" ht="15">
      <c r="A34" s="92"/>
      <c r="B34" s="92"/>
      <c r="C34" s="92"/>
      <c r="D34" s="92"/>
      <c r="E34" s="92"/>
      <c r="F34" s="92"/>
      <c r="G34" s="92"/>
    </row>
    <row r="35" spans="1:7" ht="15">
      <c r="A35" s="327" t="s">
        <v>207</v>
      </c>
      <c r="B35" s="319" t="s">
        <v>185</v>
      </c>
      <c r="C35" s="319" t="s">
        <v>186</v>
      </c>
      <c r="D35" s="319" t="s">
        <v>187</v>
      </c>
      <c r="E35" s="92"/>
      <c r="F35" s="92"/>
      <c r="G35" s="92"/>
    </row>
    <row r="36" spans="1:7" ht="15">
      <c r="A36" t="s">
        <v>210</v>
      </c>
      <c r="B36" s="336" t="e">
        <f>C36</f>
        <v>#REF!</v>
      </c>
      <c r="C36" s="336" t="e">
        <f>#REF!</f>
        <v>#REF!</v>
      </c>
      <c r="D36" s="336" t="e">
        <f>C36</f>
        <v>#REF!</v>
      </c>
      <c r="F36" s="92"/>
      <c r="G36" s="92"/>
    </row>
    <row r="37" spans="1:7" ht="15.75">
      <c r="A37" s="236" t="s">
        <v>176</v>
      </c>
      <c r="B37" s="317" t="e">
        <f>#REF!*#REF!</f>
        <v>#REF!</v>
      </c>
      <c r="C37" s="317" t="e">
        <f>#REF!*#REF!</f>
        <v>#REF!</v>
      </c>
      <c r="D37" s="317" t="e">
        <f>#REF!*#REF!</f>
        <v>#REF!</v>
      </c>
      <c r="E37" s="92"/>
      <c r="F37" s="92"/>
      <c r="G37" s="92"/>
    </row>
    <row r="38" spans="1:7" ht="15.75">
      <c r="A38" s="236" t="s">
        <v>177</v>
      </c>
      <c r="B38" s="317" t="e">
        <f>#REF!*#REF!</f>
        <v>#REF!</v>
      </c>
      <c r="C38" s="317" t="e">
        <f>#REF!*#REF!</f>
        <v>#REF!</v>
      </c>
      <c r="D38" s="317" t="e">
        <f>#REF!*#REF!</f>
        <v>#REF!</v>
      </c>
      <c r="E38" s="92"/>
      <c r="F38" s="92"/>
      <c r="G38" s="92"/>
    </row>
    <row r="39" spans="1:7" ht="15.75">
      <c r="A39" s="236" t="s">
        <v>178</v>
      </c>
      <c r="B39" s="317" t="e">
        <f>#REF!*#REF!</f>
        <v>#REF!</v>
      </c>
      <c r="C39" s="317" t="e">
        <f>#REF!*#REF!</f>
        <v>#REF!</v>
      </c>
      <c r="D39" s="317" t="e">
        <f>#REF!*#REF!</f>
        <v>#REF!</v>
      </c>
      <c r="E39" s="92"/>
      <c r="F39" s="92"/>
      <c r="G39" s="92"/>
    </row>
    <row r="40" spans="1:7" ht="15.75">
      <c r="A40" s="236" t="s">
        <v>179</v>
      </c>
      <c r="B40" s="317" t="e">
        <f>#REF!*#REF!</f>
        <v>#REF!</v>
      </c>
      <c r="C40" s="317" t="e">
        <f>#REF!*#REF!</f>
        <v>#REF!</v>
      </c>
      <c r="D40" s="317" t="e">
        <f>#REF!*#REF!</f>
        <v>#REF!</v>
      </c>
      <c r="E40" s="92"/>
      <c r="F40" s="92"/>
      <c r="G40" s="92"/>
    </row>
    <row r="41" spans="1:7" ht="15.75">
      <c r="A41" s="236" t="s">
        <v>180</v>
      </c>
      <c r="B41" s="317" t="e">
        <f>#REF!*#REF!</f>
        <v>#REF!</v>
      </c>
      <c r="C41" s="317" t="e">
        <f>#REF!*#REF!</f>
        <v>#REF!</v>
      </c>
      <c r="D41" s="317" t="e">
        <f>#REF!*#REF!</f>
        <v>#REF!</v>
      </c>
      <c r="E41" s="92"/>
      <c r="F41" s="92"/>
      <c r="G41" s="92"/>
    </row>
    <row r="42" spans="1:7" ht="15.75">
      <c r="A42" s="236" t="s">
        <v>181</v>
      </c>
      <c r="B42" s="317" t="e">
        <f>#REF!*#REF!</f>
        <v>#REF!</v>
      </c>
      <c r="C42" s="317" t="e">
        <f>#REF!*#REF!</f>
        <v>#REF!</v>
      </c>
      <c r="D42" s="317" t="e">
        <f>#REF!*#REF!</f>
        <v>#REF!</v>
      </c>
      <c r="E42" s="92"/>
      <c r="F42" s="92"/>
      <c r="G42" s="92"/>
    </row>
    <row r="43" spans="1:7" ht="15.75">
      <c r="A43" s="236" t="s">
        <v>182</v>
      </c>
      <c r="B43" s="317" t="e">
        <f>#REF!*#REF!</f>
        <v>#REF!</v>
      </c>
      <c r="C43" s="320" t="e">
        <f>#REF!*#REF!</f>
        <v>#REF!</v>
      </c>
      <c r="D43" s="320" t="e">
        <f>#REF!*#REF!</f>
        <v>#REF!</v>
      </c>
      <c r="E43" s="92"/>
      <c r="F43" s="92"/>
      <c r="G43" s="92"/>
    </row>
    <row r="44" spans="1:7" ht="15.75">
      <c r="A44" s="306" t="s">
        <v>183</v>
      </c>
      <c r="B44" s="318" t="e">
        <f>#REF!*#REF!</f>
        <v>#REF!</v>
      </c>
      <c r="C44" s="318" t="e">
        <f>#REF!*#REF!</f>
        <v>#REF!</v>
      </c>
      <c r="D44" s="321" t="e">
        <f>#REF!*#REF!</f>
        <v>#REF!</v>
      </c>
      <c r="E44" s="92"/>
      <c r="F44" s="92"/>
      <c r="G44" s="92"/>
    </row>
    <row r="45" spans="1:7" ht="15.75">
      <c r="A45" s="303" t="s">
        <v>15</v>
      </c>
      <c r="B45" s="322" t="e">
        <f>SUM(B37:B44)</f>
        <v>#REF!</v>
      </c>
      <c r="C45" s="322" t="e">
        <f>SUM(C37:C44)</f>
        <v>#REF!</v>
      </c>
      <c r="D45" s="322" t="e">
        <f>SUM(D37:D44)</f>
        <v>#REF!</v>
      </c>
      <c r="E45" s="92"/>
      <c r="F45" s="92"/>
      <c r="G45" s="92"/>
    </row>
    <row r="46" spans="1:7" ht="15.75">
      <c r="A46" s="236"/>
      <c r="B46" s="92"/>
      <c r="C46" s="92"/>
      <c r="D46" s="92"/>
      <c r="E46" s="92"/>
      <c r="F46" s="92"/>
      <c r="G46" s="92"/>
    </row>
    <row r="47" spans="1:5" ht="15.75">
      <c r="A47" s="323" t="s">
        <v>188</v>
      </c>
      <c r="B47" s="324"/>
      <c r="C47" s="325" t="e">
        <f>C31-C43</f>
        <v>#REF!</v>
      </c>
      <c r="D47" s="326" t="e">
        <f>D31+D32-D43-D44</f>
        <v>#REF!</v>
      </c>
      <c r="E47" s="92"/>
    </row>
    <row r="51" spans="1:4" ht="15">
      <c r="A51" s="28" t="s">
        <v>211</v>
      </c>
      <c r="B51" s="28" t="s">
        <v>185</v>
      </c>
      <c r="C51" s="28" t="s">
        <v>186</v>
      </c>
      <c r="D51" s="28" t="s">
        <v>187</v>
      </c>
    </row>
    <row r="52" spans="1:4" ht="15">
      <c r="A52" t="s">
        <v>176</v>
      </c>
      <c r="B52" s="338" t="e">
        <f>SUM(B25:B30)/1000000</f>
        <v>#REF!</v>
      </c>
      <c r="C52" s="338" t="e">
        <f aca="true" t="shared" si="0" ref="C52:D52">SUM(C25:C30)/1000000</f>
        <v>#REF!</v>
      </c>
      <c r="D52" s="338" t="e">
        <f t="shared" si="0"/>
        <v>#REF!</v>
      </c>
    </row>
    <row r="53" spans="1:4" ht="15">
      <c r="A53" t="s">
        <v>182</v>
      </c>
      <c r="B53" s="338">
        <f>B31/1000000</f>
        <v>0</v>
      </c>
      <c r="C53" s="338" t="e">
        <f aca="true" t="shared" si="1" ref="C53:D54">C31/1000000</f>
        <v>#REF!</v>
      </c>
      <c r="D53" s="338" t="e">
        <f t="shared" si="1"/>
        <v>#REF!</v>
      </c>
    </row>
    <row r="54" spans="1:4" ht="15">
      <c r="A54" s="337" t="s">
        <v>183</v>
      </c>
      <c r="B54" s="338">
        <f>B32/1000000</f>
        <v>0</v>
      </c>
      <c r="C54" s="338">
        <f t="shared" si="1"/>
        <v>0</v>
      </c>
      <c r="D54" s="338" t="e">
        <f t="shared" si="1"/>
        <v>#REF!</v>
      </c>
    </row>
    <row r="55" spans="1:4" ht="15">
      <c r="A55" t="s">
        <v>15</v>
      </c>
      <c r="B55" s="338" t="e">
        <f>SUM(B52:B54)</f>
        <v>#REF!</v>
      </c>
      <c r="C55" s="338" t="e">
        <f aca="true" t="shared" si="2" ref="C55:D55">SUM(C52:C54)</f>
        <v>#REF!</v>
      </c>
      <c r="D55" s="338" t="e">
        <f t="shared" si="2"/>
        <v>#REF!</v>
      </c>
    </row>
    <row r="57" spans="1:4" ht="15">
      <c r="A57" s="28" t="str">
        <f>A35</f>
        <v>Revenue in 2022</v>
      </c>
      <c r="B57" s="28" t="str">
        <f>B35</f>
        <v>Metro Only product</v>
      </c>
      <c r="C57" s="28" t="str">
        <f>C35</f>
        <v>Metro + LINK</v>
      </c>
      <c r="D57" s="28" t="str">
        <f>D35</f>
        <v>Metro, LINK + ST Express</v>
      </c>
    </row>
    <row r="58" spans="1:4" ht="15">
      <c r="A58" s="28" t="str">
        <f>A37</f>
        <v>Metro Bus / DART</v>
      </c>
      <c r="B58" s="339" t="e">
        <f>SUM(B36:B42)/1000000</f>
        <v>#REF!</v>
      </c>
      <c r="C58" s="339" t="e">
        <f>SUM(C37:C42)/1000000</f>
        <v>#REF!</v>
      </c>
      <c r="D58" s="339" t="e">
        <f>SUM(D37:D42)/1000000</f>
        <v>#REF!</v>
      </c>
    </row>
    <row r="59" spans="1:4" ht="15">
      <c r="A59" s="28" t="str">
        <f>A43</f>
        <v>Link</v>
      </c>
      <c r="B59" s="339" t="e">
        <f aca="true" t="shared" si="3" ref="B59:D60">B43/1000000</f>
        <v>#REF!</v>
      </c>
      <c r="C59" s="339" t="e">
        <f t="shared" si="3"/>
        <v>#REF!</v>
      </c>
      <c r="D59" s="339" t="e">
        <f t="shared" si="3"/>
        <v>#REF!</v>
      </c>
    </row>
    <row r="60" spans="1:4" ht="15">
      <c r="A60" s="28" t="str">
        <f>A44</f>
        <v>ST Express</v>
      </c>
      <c r="B60" s="339" t="e">
        <f t="shared" si="3"/>
        <v>#REF!</v>
      </c>
      <c r="C60" s="339" t="e">
        <f t="shared" si="3"/>
        <v>#REF!</v>
      </c>
      <c r="D60" s="339" t="e">
        <f t="shared" si="3"/>
        <v>#REF!</v>
      </c>
    </row>
    <row r="61" spans="1:4" ht="15">
      <c r="A61" s="28" t="str">
        <f>A45</f>
        <v>Total</v>
      </c>
      <c r="B61" s="339" t="e">
        <f>SUM(B58:B60)</f>
        <v>#REF!</v>
      </c>
      <c r="C61" s="339" t="e">
        <f aca="true" t="shared" si="4" ref="C61">SUM(C58:C60)</f>
        <v>#REF!</v>
      </c>
      <c r="D61" s="339" t="e">
        <f>SUM(D58:D60)</f>
        <v>#REF!</v>
      </c>
    </row>
    <row r="62" spans="1:4" ht="15">
      <c r="A62" s="28"/>
      <c r="B62" s="28"/>
      <c r="C62" s="28"/>
      <c r="D62" s="28"/>
    </row>
  </sheetData>
  <mergeCells count="5">
    <mergeCell ref="A2:D2"/>
    <mergeCell ref="A4:D4"/>
    <mergeCell ref="A5:D5"/>
    <mergeCell ref="A6:D6"/>
    <mergeCell ref="A7:D7"/>
  </mergeCells>
  <printOptions/>
  <pageMargins left="0.25" right="0.25" top="0.75" bottom="0.75" header="0.3" footer="0.3"/>
  <pageSetup horizontalDpi="600" verticalDpi="600" orientation="portrait" scale="75" r:id="rId1"/>
  <headerFooter>
    <oddFooter>&amp;R&amp;8&amp;Z&amp;F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workbookViewId="0" topLeftCell="A1"/>
  </sheetViews>
  <sheetFormatPr defaultColWidth="8.7109375" defaultRowHeight="15"/>
  <cols>
    <col min="1" max="1" width="18.57421875" style="92" customWidth="1"/>
    <col min="2" max="2" width="10.8515625" style="92" customWidth="1"/>
    <col min="3" max="3" width="14.7109375" style="92" customWidth="1"/>
    <col min="4" max="4" width="15.8515625" style="92" customWidth="1"/>
    <col min="5" max="5" width="14.7109375" style="92" bestFit="1" customWidth="1"/>
    <col min="6" max="8" width="16.140625" style="92" customWidth="1"/>
    <col min="9" max="10" width="4.57421875" style="92" customWidth="1"/>
    <col min="11" max="11" width="16.8515625" style="92" customWidth="1"/>
    <col min="12" max="12" width="8.7109375" style="92" customWidth="1"/>
    <col min="13" max="14" width="14.57421875" style="92" customWidth="1"/>
    <col min="15" max="15" width="16.57421875" style="92" customWidth="1"/>
    <col min="16" max="16" width="4.57421875" style="92" customWidth="1"/>
    <col min="17" max="18" width="12.57421875" style="92" customWidth="1"/>
    <col min="19" max="20" width="14.57421875" style="92" customWidth="1"/>
    <col min="21" max="21" width="13.57421875" style="92" customWidth="1"/>
    <col min="22" max="16384" width="8.7109375" style="92" customWidth="1"/>
  </cols>
  <sheetData>
    <row r="1" spans="1:8" ht="18.75">
      <c r="A1" s="132" t="s">
        <v>167</v>
      </c>
      <c r="F1" s="99"/>
      <c r="H1" s="93" t="s">
        <v>173</v>
      </c>
    </row>
    <row r="2" spans="5:8" ht="6.75" customHeight="1" thickBot="1">
      <c r="E2" s="93"/>
      <c r="F2" s="99"/>
      <c r="G2" s="93"/>
      <c r="H2" s="93"/>
    </row>
    <row r="3" spans="1:15" ht="24" thickBot="1">
      <c r="A3" s="263" t="s">
        <v>166</v>
      </c>
      <c r="B3" s="127"/>
      <c r="C3" s="127"/>
      <c r="D3" s="127"/>
      <c r="E3" s="127"/>
      <c r="F3" s="127"/>
      <c r="G3" s="127"/>
      <c r="H3" s="127"/>
      <c r="K3" s="124" t="s">
        <v>103</v>
      </c>
      <c r="L3" s="125"/>
      <c r="M3" s="125"/>
      <c r="N3" s="125"/>
      <c r="O3" s="126"/>
    </row>
    <row r="4" spans="1:15" s="128" customFormat="1" ht="19.5" customHeight="1" thickBot="1">
      <c r="A4" s="232"/>
      <c r="B4" s="233"/>
      <c r="C4" s="234"/>
      <c r="D4" s="234"/>
      <c r="E4" s="234"/>
      <c r="F4" s="262"/>
      <c r="G4" s="262"/>
      <c r="H4" s="262"/>
      <c r="K4" s="94" t="s">
        <v>0</v>
      </c>
      <c r="L4" s="129"/>
      <c r="M4" s="130" t="s">
        <v>1</v>
      </c>
      <c r="N4" s="130" t="s">
        <v>2</v>
      </c>
      <c r="O4" s="131" t="s">
        <v>3</v>
      </c>
    </row>
    <row r="5" spans="1:15" ht="15.75">
      <c r="A5" s="283" t="s">
        <v>0</v>
      </c>
      <c r="B5" s="284"/>
      <c r="C5" s="314">
        <v>2020</v>
      </c>
      <c r="D5" s="314">
        <v>2021</v>
      </c>
      <c r="E5" s="314">
        <v>2022</v>
      </c>
      <c r="F5" s="314">
        <v>2023</v>
      </c>
      <c r="G5" s="314">
        <v>2024</v>
      </c>
      <c r="H5" s="314">
        <v>2025</v>
      </c>
      <c r="K5" s="95"/>
      <c r="L5" s="96" t="s">
        <v>4</v>
      </c>
      <c r="M5" s="97">
        <v>35000</v>
      </c>
      <c r="N5" s="97">
        <v>11000</v>
      </c>
      <c r="O5" s="98">
        <v>6000</v>
      </c>
    </row>
    <row r="6" spans="1:15" ht="15.75">
      <c r="A6" s="285"/>
      <c r="B6" s="286" t="s">
        <v>4</v>
      </c>
      <c r="C6" s="287">
        <v>35000</v>
      </c>
      <c r="D6" s="287">
        <v>11000</v>
      </c>
      <c r="E6" s="287">
        <v>6000</v>
      </c>
      <c r="F6" s="288">
        <v>6000</v>
      </c>
      <c r="G6" s="288">
        <v>6000</v>
      </c>
      <c r="H6" s="288">
        <v>6000</v>
      </c>
      <c r="K6" s="69"/>
      <c r="L6" s="99" t="s">
        <v>5</v>
      </c>
      <c r="M6" s="100">
        <v>0</v>
      </c>
      <c r="N6" s="100">
        <v>34000</v>
      </c>
      <c r="O6" s="101">
        <v>44000</v>
      </c>
    </row>
    <row r="7" spans="1:15" s="132" customFormat="1" ht="18.75">
      <c r="A7" s="236"/>
      <c r="B7" s="289" t="s">
        <v>5</v>
      </c>
      <c r="C7" s="288">
        <v>0</v>
      </c>
      <c r="D7" s="288">
        <v>34000</v>
      </c>
      <c r="E7" s="288">
        <v>44000</v>
      </c>
      <c r="F7" s="288">
        <v>44000</v>
      </c>
      <c r="G7" s="288">
        <v>44000</v>
      </c>
      <c r="H7" s="288">
        <v>44000</v>
      </c>
      <c r="K7" s="133" t="s">
        <v>59</v>
      </c>
      <c r="L7" s="134"/>
      <c r="M7" s="135">
        <f>SUM(M5:M6)</f>
        <v>35000</v>
      </c>
      <c r="N7" s="135">
        <f aca="true" t="shared" si="0" ref="N7:O7">SUM(N5:N6)</f>
        <v>45000</v>
      </c>
      <c r="O7" s="136">
        <f t="shared" si="0"/>
        <v>50000</v>
      </c>
    </row>
    <row r="8" spans="1:15" ht="15.75">
      <c r="A8" s="290" t="s">
        <v>59</v>
      </c>
      <c r="B8" s="291"/>
      <c r="C8" s="292">
        <f aca="true" t="shared" si="1" ref="C8:H8">SUM(C6:C7)</f>
        <v>35000</v>
      </c>
      <c r="D8" s="292">
        <f t="shared" si="1"/>
        <v>45000</v>
      </c>
      <c r="E8" s="292">
        <f t="shared" si="1"/>
        <v>50000</v>
      </c>
      <c r="F8" s="292">
        <f t="shared" si="1"/>
        <v>50000</v>
      </c>
      <c r="G8" s="292">
        <f t="shared" si="1"/>
        <v>50000</v>
      </c>
      <c r="H8" s="292">
        <f t="shared" si="1"/>
        <v>50000</v>
      </c>
      <c r="K8" s="69"/>
      <c r="L8" s="29"/>
      <c r="M8" s="29"/>
      <c r="N8" s="29"/>
      <c r="O8" s="70"/>
    </row>
    <row r="9" spans="1:15" ht="15.75">
      <c r="A9" s="236"/>
      <c r="B9" s="230"/>
      <c r="C9" s="230"/>
      <c r="D9" s="230"/>
      <c r="E9" s="230"/>
      <c r="F9" s="230"/>
      <c r="G9" s="230"/>
      <c r="H9" s="230"/>
      <c r="K9" s="102" t="s">
        <v>56</v>
      </c>
      <c r="L9" s="29"/>
      <c r="M9" s="103">
        <f>2*M5</f>
        <v>70000</v>
      </c>
      <c r="N9" s="103">
        <f>2*N5</f>
        <v>22000</v>
      </c>
      <c r="O9" s="104">
        <f>2*O5</f>
        <v>12000</v>
      </c>
    </row>
    <row r="10" spans="1:15" ht="15.75">
      <c r="A10" s="293" t="s">
        <v>56</v>
      </c>
      <c r="B10" s="230"/>
      <c r="C10" s="294">
        <f aca="true" t="shared" si="2" ref="C10:H10">C6*5*4</f>
        <v>700000</v>
      </c>
      <c r="D10" s="294">
        <f t="shared" si="2"/>
        <v>220000</v>
      </c>
      <c r="E10" s="294">
        <f t="shared" si="2"/>
        <v>120000</v>
      </c>
      <c r="F10" s="294">
        <f t="shared" si="2"/>
        <v>120000</v>
      </c>
      <c r="G10" s="294">
        <f t="shared" si="2"/>
        <v>120000</v>
      </c>
      <c r="H10" s="294">
        <f t="shared" si="2"/>
        <v>120000</v>
      </c>
      <c r="K10" s="69"/>
      <c r="L10" s="105" t="s">
        <v>57</v>
      </c>
      <c r="M10" s="29"/>
      <c r="N10" s="29"/>
      <c r="O10" s="70"/>
    </row>
    <row r="11" spans="1:15" ht="15.75">
      <c r="A11" s="236"/>
      <c r="B11" s="231"/>
      <c r="C11" s="105" t="s">
        <v>76</v>
      </c>
      <c r="D11" s="105"/>
      <c r="E11" s="105"/>
      <c r="F11" s="230"/>
      <c r="G11" s="230"/>
      <c r="H11" s="230"/>
      <c r="K11" s="69"/>
      <c r="L11" s="29"/>
      <c r="M11" s="29"/>
      <c r="N11" s="29"/>
      <c r="O11" s="70"/>
    </row>
    <row r="12" spans="1:15" ht="15.75">
      <c r="A12" s="236"/>
      <c r="B12" s="230"/>
      <c r="C12" s="230"/>
      <c r="D12" s="230"/>
      <c r="E12" s="230"/>
      <c r="F12" s="230"/>
      <c r="G12" s="230"/>
      <c r="H12" s="230"/>
      <c r="K12" s="102" t="s">
        <v>58</v>
      </c>
      <c r="L12" s="29"/>
      <c r="M12" s="103">
        <f>M7*HSFAREANPASS</f>
        <v>2268000.0000000005</v>
      </c>
      <c r="N12" s="103">
        <f>N7*HSFAREANPASS</f>
        <v>2916000.0000000005</v>
      </c>
      <c r="O12" s="104">
        <f>O7*HSFAREANPASS</f>
        <v>3240000.0000000005</v>
      </c>
    </row>
    <row r="13" spans="1:15" ht="15.75">
      <c r="A13" s="293" t="s">
        <v>58</v>
      </c>
      <c r="B13" s="230"/>
      <c r="C13" s="294">
        <f>C8*LIFTFAREANPASS</f>
        <v>22680000</v>
      </c>
      <c r="D13" s="294">
        <f>D8*LIFTFAREANPASS</f>
        <v>29160000</v>
      </c>
      <c r="E13" s="294">
        <f>E8*LIFTFAREANPASS</f>
        <v>32400000</v>
      </c>
      <c r="F13" s="295">
        <v>0</v>
      </c>
      <c r="G13" s="295">
        <v>0</v>
      </c>
      <c r="H13" s="295">
        <v>0</v>
      </c>
      <c r="K13" s="69"/>
      <c r="L13" s="105" t="s">
        <v>73</v>
      </c>
      <c r="M13" s="29"/>
      <c r="N13" s="29"/>
      <c r="O13" s="70"/>
    </row>
    <row r="14" spans="1:15" ht="15.75">
      <c r="A14" s="236"/>
      <c r="B14" s="231"/>
      <c r="C14" s="315" t="s">
        <v>74</v>
      </c>
      <c r="D14" s="105"/>
      <c r="E14" s="105"/>
      <c r="F14" s="105" t="s">
        <v>174</v>
      </c>
      <c r="H14" s="230"/>
      <c r="K14" s="69"/>
      <c r="L14" s="29"/>
      <c r="M14" s="29"/>
      <c r="N14" s="29"/>
      <c r="O14" s="70"/>
    </row>
    <row r="15" spans="1:15" ht="15.75">
      <c r="A15" s="236"/>
      <c r="B15" s="230"/>
      <c r="C15" s="230"/>
      <c r="D15" s="230"/>
      <c r="E15" s="230"/>
      <c r="F15" s="230"/>
      <c r="G15" s="230"/>
      <c r="H15" s="230"/>
      <c r="K15" s="102" t="s">
        <v>104</v>
      </c>
      <c r="L15" s="29"/>
      <c r="M15" s="29"/>
      <c r="N15" s="29"/>
      <c r="O15" s="70"/>
    </row>
    <row r="16" spans="1:15" ht="15.75">
      <c r="A16" s="293" t="s">
        <v>104</v>
      </c>
      <c r="B16" s="230"/>
      <c r="C16" s="230"/>
      <c r="D16" s="230"/>
      <c r="E16" s="230"/>
      <c r="F16" s="230"/>
      <c r="G16" s="230"/>
      <c r="H16" s="230"/>
      <c r="K16" s="69"/>
      <c r="L16" s="29"/>
      <c r="M16" s="103">
        <f>[0]!YR1LABOR</f>
        <v>1027577.5</v>
      </c>
      <c r="N16" s="103">
        <f>[0]!YR2LABOR</f>
        <v>1333825</v>
      </c>
      <c r="O16" s="104">
        <f>[0]!YR3LABOR</f>
        <v>1527475</v>
      </c>
    </row>
    <row r="17" spans="1:15" ht="15.75">
      <c r="A17" s="236"/>
      <c r="B17" s="230"/>
      <c r="C17" s="294">
        <f>'[2]Revised draft labor 19_Sept'!$D$51</f>
        <v>500000</v>
      </c>
      <c r="D17" s="294">
        <f>'[2]Revised draft labor 19_Sept'!$D$67</f>
        <v>1168035</v>
      </c>
      <c r="E17" s="294">
        <f>'[2]Revised draft labor 19_Sept'!$D$83</f>
        <v>1281999</v>
      </c>
      <c r="F17" s="294">
        <f>E17*1.03</f>
        <v>1320458.97</v>
      </c>
      <c r="G17" s="294">
        <f>F17*1.03</f>
        <v>1360072.7391000001</v>
      </c>
      <c r="H17" s="294">
        <f>G17*1.03</f>
        <v>1400874.921273</v>
      </c>
      <c r="K17" s="69"/>
      <c r="L17" s="29"/>
      <c r="M17" s="29"/>
      <c r="N17" s="29"/>
      <c r="O17" s="70"/>
    </row>
    <row r="18" spans="1:15" ht="15.75">
      <c r="A18" s="236"/>
      <c r="B18" s="230"/>
      <c r="C18" s="230"/>
      <c r="D18" s="230"/>
      <c r="E18" s="230"/>
      <c r="F18" s="230"/>
      <c r="G18" s="230"/>
      <c r="H18" s="230"/>
      <c r="K18" s="102" t="s">
        <v>61</v>
      </c>
      <c r="L18" s="29"/>
      <c r="M18" s="29"/>
      <c r="N18" s="29"/>
      <c r="O18" s="70"/>
    </row>
    <row r="19" spans="1:15" ht="15.75">
      <c r="A19" s="293" t="s">
        <v>61</v>
      </c>
      <c r="B19" s="230"/>
      <c r="C19" s="230"/>
      <c r="D19" s="230"/>
      <c r="E19" s="230"/>
      <c r="F19" s="230"/>
      <c r="G19" s="230"/>
      <c r="H19" s="230"/>
      <c r="K19" s="69"/>
      <c r="L19" s="29"/>
      <c r="M19" s="103">
        <v>140000</v>
      </c>
      <c r="N19" s="103">
        <v>140000</v>
      </c>
      <c r="O19" s="104">
        <v>140000</v>
      </c>
    </row>
    <row r="20" spans="1:15" ht="15.75">
      <c r="A20" s="236"/>
      <c r="B20" s="230"/>
      <c r="C20" s="294">
        <v>140000</v>
      </c>
      <c r="D20" s="294">
        <v>140000</v>
      </c>
      <c r="E20" s="294">
        <v>140000</v>
      </c>
      <c r="F20" s="294">
        <v>140000</v>
      </c>
      <c r="G20" s="294">
        <v>140000</v>
      </c>
      <c r="H20" s="294">
        <v>140000</v>
      </c>
      <c r="K20" s="69"/>
      <c r="L20" s="29"/>
      <c r="M20" s="103"/>
      <c r="N20" s="103"/>
      <c r="O20" s="104"/>
    </row>
    <row r="21" spans="1:15" ht="15.75">
      <c r="A21" s="236"/>
      <c r="B21" s="230"/>
      <c r="C21" s="294"/>
      <c r="D21" s="294"/>
      <c r="E21" s="294"/>
      <c r="F21" s="294"/>
      <c r="G21" s="294"/>
      <c r="H21" s="294"/>
      <c r="K21" s="102" t="s">
        <v>62</v>
      </c>
      <c r="L21" s="29"/>
      <c r="M21" s="103"/>
      <c r="N21" s="103"/>
      <c r="O21" s="104"/>
    </row>
    <row r="22" spans="1:15" ht="15.75">
      <c r="A22" s="293" t="s">
        <v>105</v>
      </c>
      <c r="B22" s="230"/>
      <c r="C22" s="294"/>
      <c r="D22" s="294"/>
      <c r="E22" s="294"/>
      <c r="F22" s="294"/>
      <c r="G22" s="294"/>
      <c r="H22" s="294"/>
      <c r="K22" s="69" t="s">
        <v>63</v>
      </c>
      <c r="L22" s="29"/>
      <c r="M22" s="103">
        <f>2.4*M5</f>
        <v>84000</v>
      </c>
      <c r="N22" s="103">
        <f>N5*2.4</f>
        <v>26400</v>
      </c>
      <c r="O22" s="104">
        <f>O5*2.4</f>
        <v>14400</v>
      </c>
    </row>
    <row r="23" spans="1:15" ht="15.75">
      <c r="A23" s="236" t="s">
        <v>63</v>
      </c>
      <c r="B23" s="230"/>
      <c r="C23" s="294">
        <f>2.4*C6</f>
        <v>84000</v>
      </c>
      <c r="D23" s="294">
        <f>D6*2.4</f>
        <v>26400</v>
      </c>
      <c r="E23" s="294">
        <f>E6*2.4</f>
        <v>14400</v>
      </c>
      <c r="F23" s="294">
        <f>F6*2.4</f>
        <v>14400</v>
      </c>
      <c r="G23" s="294">
        <f>G6*2.4</f>
        <v>14400</v>
      </c>
      <c r="H23" s="294">
        <f>H6*2.4</f>
        <v>14400</v>
      </c>
      <c r="K23" s="69" t="s">
        <v>77</v>
      </c>
      <c r="L23" s="29"/>
      <c r="M23" s="103">
        <f>M5*0.5*2.4</f>
        <v>42000</v>
      </c>
      <c r="N23" s="103">
        <f>N7*0.5*2.4</f>
        <v>54000</v>
      </c>
      <c r="O23" s="104">
        <f>O7*0.5*2.4</f>
        <v>60000</v>
      </c>
    </row>
    <row r="24" spans="1:15" ht="15.75">
      <c r="A24" s="236" t="s">
        <v>77</v>
      </c>
      <c r="B24" s="230"/>
      <c r="C24" s="294">
        <f>C6*0.5*2.4</f>
        <v>42000</v>
      </c>
      <c r="D24" s="294">
        <f>D8*0.5*2.4</f>
        <v>54000</v>
      </c>
      <c r="E24" s="294">
        <f>E8*0.5*2.4</f>
        <v>60000</v>
      </c>
      <c r="F24" s="294">
        <f>F8*0.5*2.4</f>
        <v>60000</v>
      </c>
      <c r="G24" s="294">
        <f>G8*0.5*2.4</f>
        <v>60000</v>
      </c>
      <c r="H24" s="294">
        <f>H8*0.5*2.4</f>
        <v>60000</v>
      </c>
      <c r="K24" s="69"/>
      <c r="L24" s="29"/>
      <c r="M24" s="103"/>
      <c r="N24" s="103"/>
      <c r="O24" s="104"/>
    </row>
    <row r="25" spans="1:15" ht="15.75">
      <c r="A25" s="236"/>
      <c r="B25" s="230"/>
      <c r="C25" s="294"/>
      <c r="D25" s="294"/>
      <c r="E25" s="294"/>
      <c r="F25" s="294"/>
      <c r="G25" s="294"/>
      <c r="H25" s="294"/>
      <c r="K25" s="102" t="s">
        <v>65</v>
      </c>
      <c r="L25" s="29"/>
      <c r="M25" s="103"/>
      <c r="N25" s="103"/>
      <c r="O25" s="104"/>
    </row>
    <row r="26" spans="1:15" ht="15.75">
      <c r="A26" s="293" t="s">
        <v>65</v>
      </c>
      <c r="B26" s="230"/>
      <c r="C26" s="294"/>
      <c r="D26" s="294"/>
      <c r="E26" s="294"/>
      <c r="F26" s="294"/>
      <c r="G26" s="294"/>
      <c r="H26" s="294"/>
      <c r="K26" s="69" t="s">
        <v>66</v>
      </c>
      <c r="L26" s="29"/>
      <c r="M26" s="103">
        <f>M7*0.09*2</f>
        <v>6300</v>
      </c>
      <c r="N26" s="103">
        <f>0.09*N7</f>
        <v>4050</v>
      </c>
      <c r="O26" s="104">
        <f>0.09*O7</f>
        <v>4500</v>
      </c>
    </row>
    <row r="27" spans="1:15" ht="15.75">
      <c r="A27" s="236" t="s">
        <v>66</v>
      </c>
      <c r="B27" s="230"/>
      <c r="C27" s="294">
        <f>C8*0.09*2</f>
        <v>6300</v>
      </c>
      <c r="D27" s="294">
        <f>0.09*D8</f>
        <v>4050</v>
      </c>
      <c r="E27" s="294">
        <f>0.09*E8</f>
        <v>4500</v>
      </c>
      <c r="F27" s="294">
        <f>0.09*F8</f>
        <v>4500</v>
      </c>
      <c r="G27" s="294">
        <f>0.09*G8</f>
        <v>4500</v>
      </c>
      <c r="H27" s="294">
        <f>0.09*H8</f>
        <v>4500</v>
      </c>
      <c r="K27" s="106" t="s">
        <v>67</v>
      </c>
      <c r="L27" s="29"/>
      <c r="M27" s="103">
        <f>0.0225*(M9+M12)</f>
        <v>52605.00000000001</v>
      </c>
      <c r="N27" s="103">
        <f>0.0225*(N9+N12)</f>
        <v>66105.00000000001</v>
      </c>
      <c r="O27" s="104">
        <f>0.0225*(O9+O12)</f>
        <v>73170.00000000001</v>
      </c>
    </row>
    <row r="28" spans="1:15" ht="15.75">
      <c r="A28" s="296" t="s">
        <v>67</v>
      </c>
      <c r="B28" s="230"/>
      <c r="C28" s="294">
        <f aca="true" t="shared" si="3" ref="C28:H28">0.0225*(C10+C13)</f>
        <v>526050</v>
      </c>
      <c r="D28" s="294">
        <f t="shared" si="3"/>
        <v>661050</v>
      </c>
      <c r="E28" s="294">
        <f t="shared" si="3"/>
        <v>731700</v>
      </c>
      <c r="F28" s="294">
        <f t="shared" si="3"/>
        <v>2700</v>
      </c>
      <c r="G28" s="294">
        <f t="shared" si="3"/>
        <v>2700</v>
      </c>
      <c r="H28" s="294">
        <f t="shared" si="3"/>
        <v>2700</v>
      </c>
      <c r="K28" s="106"/>
      <c r="L28" s="29"/>
      <c r="M28" s="103"/>
      <c r="N28" s="103"/>
      <c r="O28" s="104"/>
    </row>
    <row r="29" spans="1:15" ht="15.75">
      <c r="A29" s="296"/>
      <c r="B29" s="230"/>
      <c r="C29" s="294"/>
      <c r="D29" s="294"/>
      <c r="E29" s="294"/>
      <c r="F29" s="294"/>
      <c r="G29" s="294"/>
      <c r="H29" s="294"/>
      <c r="K29" s="106" t="s">
        <v>140</v>
      </c>
      <c r="L29" s="29"/>
      <c r="M29" s="103">
        <f>Assumptions!D17</f>
        <v>94025</v>
      </c>
      <c r="N29" s="103">
        <f>Assumptions!E17</f>
        <v>114115</v>
      </c>
      <c r="O29" s="104">
        <f>Assumptions!F17</f>
        <v>134619.9875</v>
      </c>
    </row>
    <row r="30" spans="1:15" ht="15.75">
      <c r="A30" s="296" t="s">
        <v>140</v>
      </c>
      <c r="B30" s="230"/>
      <c r="C30" s="294">
        <f>Assumptions!D17</f>
        <v>94025</v>
      </c>
      <c r="D30" s="294">
        <f>Assumptions!E17</f>
        <v>114115</v>
      </c>
      <c r="E30" s="294">
        <f>Assumptions!F17</f>
        <v>134619.9875</v>
      </c>
      <c r="F30" s="294">
        <f>E30*1.03</f>
        <v>138658.587125</v>
      </c>
      <c r="G30" s="294">
        <f>F30*1.03</f>
        <v>142818.34473875</v>
      </c>
      <c r="H30" s="294">
        <f>G30*1.03</f>
        <v>147102.8950809125</v>
      </c>
      <c r="K30" s="106"/>
      <c r="L30" s="29"/>
      <c r="M30" s="103"/>
      <c r="N30" s="103"/>
      <c r="O30" s="104"/>
    </row>
    <row r="31" spans="1:15" ht="15.75">
      <c r="A31" s="296"/>
      <c r="B31" s="230"/>
      <c r="C31" s="294"/>
      <c r="D31" s="294"/>
      <c r="E31" s="294"/>
      <c r="F31" s="294"/>
      <c r="G31" s="294"/>
      <c r="H31" s="294"/>
      <c r="K31" s="107" t="s">
        <v>70</v>
      </c>
      <c r="L31" s="29"/>
      <c r="M31" s="108"/>
      <c r="N31" s="108"/>
      <c r="O31" s="109"/>
    </row>
    <row r="32" spans="1:15" ht="15.75">
      <c r="A32" s="297" t="s">
        <v>145</v>
      </c>
      <c r="B32" s="230"/>
      <c r="C32" s="295" t="s">
        <v>153</v>
      </c>
      <c r="D32" s="295" t="s">
        <v>153</v>
      </c>
      <c r="E32" s="295" t="s">
        <v>153</v>
      </c>
      <c r="F32" s="295" t="s">
        <v>153</v>
      </c>
      <c r="G32" s="295" t="s">
        <v>153</v>
      </c>
      <c r="H32" s="295" t="s">
        <v>153</v>
      </c>
      <c r="K32" s="106"/>
      <c r="L32" s="29"/>
      <c r="M32" s="103"/>
      <c r="N32" s="103"/>
      <c r="O32" s="104"/>
    </row>
    <row r="33" spans="1:15" ht="15.75">
      <c r="A33" s="296"/>
      <c r="B33" s="230"/>
      <c r="C33" s="294"/>
      <c r="D33" s="294"/>
      <c r="E33" s="294"/>
      <c r="F33" s="294"/>
      <c r="G33" s="294"/>
      <c r="H33" s="294"/>
      <c r="K33" s="107" t="s">
        <v>71</v>
      </c>
      <c r="L33" s="29"/>
      <c r="M33" s="108">
        <v>250000</v>
      </c>
      <c r="N33" s="108">
        <v>250000</v>
      </c>
      <c r="O33" s="109">
        <v>250000</v>
      </c>
    </row>
    <row r="34" spans="1:15" ht="15.75">
      <c r="A34" s="297" t="s">
        <v>155</v>
      </c>
      <c r="B34" s="230"/>
      <c r="C34" s="294">
        <v>250000</v>
      </c>
      <c r="D34" s="294">
        <v>250000</v>
      </c>
      <c r="E34" s="294">
        <v>250000</v>
      </c>
      <c r="F34" s="294">
        <v>0</v>
      </c>
      <c r="G34" s="294">
        <v>0</v>
      </c>
      <c r="H34" s="294">
        <v>0</v>
      </c>
      <c r="K34" s="106"/>
      <c r="L34" s="29"/>
      <c r="M34" s="103"/>
      <c r="N34" s="103"/>
      <c r="O34" s="104"/>
    </row>
    <row r="35" spans="1:15" ht="15.75">
      <c r="A35" s="296"/>
      <c r="B35" s="230"/>
      <c r="C35" s="294"/>
      <c r="D35" s="294"/>
      <c r="E35" s="294"/>
      <c r="F35" s="294"/>
      <c r="G35" s="294"/>
      <c r="H35" s="294"/>
      <c r="K35" s="107" t="s">
        <v>72</v>
      </c>
      <c r="L35" s="29"/>
      <c r="M35" s="108">
        <v>20000</v>
      </c>
      <c r="N35" s="110" t="s">
        <v>78</v>
      </c>
      <c r="O35" s="104"/>
    </row>
    <row r="36" spans="1:15" ht="15.75">
      <c r="A36" s="297" t="s">
        <v>156</v>
      </c>
      <c r="B36" s="230"/>
      <c r="C36" s="294">
        <v>20000</v>
      </c>
      <c r="D36" s="298"/>
      <c r="E36" s="294"/>
      <c r="F36" s="294"/>
      <c r="G36" s="294"/>
      <c r="H36" s="294"/>
      <c r="K36" s="106"/>
      <c r="L36" s="29"/>
      <c r="M36" s="103"/>
      <c r="N36" s="103"/>
      <c r="O36" s="104"/>
    </row>
    <row r="37" spans="1:15" ht="15.75">
      <c r="A37" s="296"/>
      <c r="B37" s="230"/>
      <c r="C37" s="294"/>
      <c r="D37" s="294"/>
      <c r="E37" s="294"/>
      <c r="F37" s="294"/>
      <c r="G37" s="294"/>
      <c r="H37" s="294"/>
      <c r="K37" s="69"/>
      <c r="L37" s="29"/>
      <c r="M37" s="110" t="s">
        <v>69</v>
      </c>
      <c r="N37" s="110" t="s">
        <v>69</v>
      </c>
      <c r="O37" s="111" t="s">
        <v>69</v>
      </c>
    </row>
    <row r="38" spans="1:15" ht="16.5" thickBot="1">
      <c r="A38" s="236"/>
      <c r="B38" s="230"/>
      <c r="C38" s="298" t="s">
        <v>69</v>
      </c>
      <c r="D38" s="298" t="s">
        <v>69</v>
      </c>
      <c r="E38" s="298" t="s">
        <v>69</v>
      </c>
      <c r="F38" s="298" t="s">
        <v>69</v>
      </c>
      <c r="G38" s="298" t="s">
        <v>69</v>
      </c>
      <c r="H38" s="298" t="s">
        <v>69</v>
      </c>
      <c r="K38" s="112" t="s">
        <v>68</v>
      </c>
      <c r="L38" s="113"/>
      <c r="M38" s="114">
        <f>SUM(M9:M37)</f>
        <v>4054507.5000000005</v>
      </c>
      <c r="N38" s="114">
        <f>SUM(N9:N37)</f>
        <v>4926495</v>
      </c>
      <c r="O38" s="115">
        <f>SUM(O9:O37)</f>
        <v>5456164.9875</v>
      </c>
    </row>
    <row r="39" spans="1:15" ht="16.5" thickBot="1">
      <c r="A39" s="112" t="s">
        <v>68</v>
      </c>
      <c r="B39" s="113"/>
      <c r="C39" s="114">
        <f aca="true" t="shared" si="4" ref="C39:H39">SUM(C10:C38)</f>
        <v>25042375</v>
      </c>
      <c r="D39" s="114">
        <f t="shared" si="4"/>
        <v>31797650</v>
      </c>
      <c r="E39" s="114">
        <f t="shared" si="4"/>
        <v>35137218.9875</v>
      </c>
      <c r="F39" s="114">
        <f t="shared" si="4"/>
        <v>1800717.557125</v>
      </c>
      <c r="G39" s="114">
        <f t="shared" si="4"/>
        <v>1844491.0838387501</v>
      </c>
      <c r="H39" s="114">
        <f t="shared" si="4"/>
        <v>1889577.8163539125</v>
      </c>
      <c r="K39" s="227"/>
      <c r="L39" s="227"/>
      <c r="M39" s="228"/>
      <c r="N39" s="228"/>
      <c r="O39" s="228"/>
    </row>
    <row r="40" spans="1:15" ht="16.5" thickBot="1">
      <c r="A40" s="227"/>
      <c r="B40" s="227"/>
      <c r="C40" s="228"/>
      <c r="D40" s="228"/>
      <c r="E40" s="228"/>
      <c r="F40" s="228"/>
      <c r="G40" s="228"/>
      <c r="H40" s="228"/>
      <c r="I40" s="231"/>
      <c r="J40" s="231"/>
      <c r="K40" s="232" t="s">
        <v>110</v>
      </c>
      <c r="L40" s="233"/>
      <c r="M40" s="234" t="s">
        <v>113</v>
      </c>
      <c r="N40" s="234" t="s">
        <v>114</v>
      </c>
      <c r="O40" s="235" t="s">
        <v>115</v>
      </c>
    </row>
    <row r="41" spans="1:15" ht="15.75">
      <c r="A41" s="232" t="s">
        <v>110</v>
      </c>
      <c r="B41" s="233"/>
      <c r="C41" s="234" t="s">
        <v>113</v>
      </c>
      <c r="D41" s="234" t="s">
        <v>114</v>
      </c>
      <c r="E41" s="234" t="s">
        <v>115</v>
      </c>
      <c r="F41" s="234" t="s">
        <v>150</v>
      </c>
      <c r="G41" s="234" t="s">
        <v>151</v>
      </c>
      <c r="H41" s="234" t="s">
        <v>152</v>
      </c>
      <c r="I41" s="231"/>
      <c r="J41" s="231"/>
      <c r="K41" s="236" t="s">
        <v>56</v>
      </c>
      <c r="L41" s="230"/>
      <c r="M41" s="237">
        <f>M9*-1</f>
        <v>-70000</v>
      </c>
      <c r="N41" s="237">
        <f aca="true" t="shared" si="5" ref="N41:O41">N9*-1</f>
        <v>-22000</v>
      </c>
      <c r="O41" s="238">
        <f t="shared" si="5"/>
        <v>-12000</v>
      </c>
    </row>
    <row r="42" spans="1:15" ht="15.75">
      <c r="A42" s="236" t="s">
        <v>169</v>
      </c>
      <c r="B42" s="230"/>
      <c r="C42" s="237">
        <f>C10*1</f>
        <v>700000</v>
      </c>
      <c r="D42" s="237">
        <f>D10*1</f>
        <v>220000</v>
      </c>
      <c r="E42" s="237">
        <f>E10*1</f>
        <v>120000</v>
      </c>
      <c r="F42" s="237">
        <f aca="true" t="shared" si="6" ref="F42:H42">F10*1</f>
        <v>120000</v>
      </c>
      <c r="G42" s="237">
        <f t="shared" si="6"/>
        <v>120000</v>
      </c>
      <c r="H42" s="237">
        <f t="shared" si="6"/>
        <v>120000</v>
      </c>
      <c r="I42" s="231"/>
      <c r="J42" s="231"/>
      <c r="K42" s="236" t="s">
        <v>58</v>
      </c>
      <c r="L42" s="230"/>
      <c r="M42" s="237">
        <f>M12*-1</f>
        <v>-2268000.0000000005</v>
      </c>
      <c r="N42" s="237">
        <f aca="true" t="shared" si="7" ref="N42:O42">N12*-1</f>
        <v>-2916000.0000000005</v>
      </c>
      <c r="O42" s="238">
        <f t="shared" si="7"/>
        <v>-3240000.0000000005</v>
      </c>
    </row>
    <row r="43" spans="1:15" s="229" customFormat="1" ht="16.5" thickBot="1">
      <c r="A43" s="236" t="s">
        <v>170</v>
      </c>
      <c r="B43" s="230"/>
      <c r="C43" s="237">
        <f>C13*1</f>
        <v>22680000</v>
      </c>
      <c r="D43" s="237">
        <f aca="true" t="shared" si="8" ref="D43:H43">D13*1</f>
        <v>29160000</v>
      </c>
      <c r="E43" s="237">
        <f t="shared" si="8"/>
        <v>32400000</v>
      </c>
      <c r="F43" s="237">
        <f t="shared" si="8"/>
        <v>0</v>
      </c>
      <c r="G43" s="237">
        <f t="shared" si="8"/>
        <v>0</v>
      </c>
      <c r="H43" s="237">
        <f t="shared" si="8"/>
        <v>0</v>
      </c>
      <c r="I43" s="91"/>
      <c r="J43" s="91"/>
      <c r="K43" s="112" t="s">
        <v>111</v>
      </c>
      <c r="L43" s="113"/>
      <c r="M43" s="239">
        <f>SUM(M41:M42)</f>
        <v>-2338000.0000000005</v>
      </c>
      <c r="N43" s="239">
        <f aca="true" t="shared" si="9" ref="N43:O43">SUM(N41:N42)</f>
        <v>-2938000.0000000005</v>
      </c>
      <c r="O43" s="81">
        <f t="shared" si="9"/>
        <v>-3252000.0000000005</v>
      </c>
    </row>
    <row r="44" spans="1:8" ht="16.5" thickBot="1">
      <c r="A44" s="236" t="s">
        <v>171</v>
      </c>
      <c r="B44" s="230"/>
      <c r="C44" s="237">
        <f>E44*0.5</f>
        <v>-3450000</v>
      </c>
      <c r="D44" s="237">
        <f>E44*0.75</f>
        <v>-5175000</v>
      </c>
      <c r="E44" s="237">
        <f>-6900000</f>
        <v>-6900000</v>
      </c>
      <c r="F44" s="237">
        <f>-6900000</f>
        <v>-6900000</v>
      </c>
      <c r="G44" s="237">
        <f>-6900000</f>
        <v>-6900000</v>
      </c>
      <c r="H44" s="237">
        <f>-6900000</f>
        <v>-6900000</v>
      </c>
    </row>
    <row r="45" spans="1:15" ht="16.5" thickBot="1">
      <c r="A45" s="112" t="s">
        <v>111</v>
      </c>
      <c r="B45" s="113"/>
      <c r="C45" s="239">
        <f>SUM(C42:C44)</f>
        <v>19930000</v>
      </c>
      <c r="D45" s="239">
        <f aca="true" t="shared" si="10" ref="D45:H45">SUM(D42:D44)</f>
        <v>24205000</v>
      </c>
      <c r="E45" s="239">
        <f t="shared" si="10"/>
        <v>25620000</v>
      </c>
      <c r="F45" s="239">
        <f t="shared" si="10"/>
        <v>-6780000</v>
      </c>
      <c r="G45" s="239">
        <f t="shared" si="10"/>
        <v>-6780000</v>
      </c>
      <c r="H45" s="239">
        <f t="shared" si="10"/>
        <v>-6780000</v>
      </c>
      <c r="K45" s="240" t="s">
        <v>112</v>
      </c>
      <c r="L45" s="241"/>
      <c r="M45" s="242">
        <f>M38+M43</f>
        <v>1716507.5</v>
      </c>
      <c r="N45" s="242">
        <f>N38+N43</f>
        <v>1988494.9999999995</v>
      </c>
      <c r="O45" s="243">
        <f>O38+O43</f>
        <v>2204164.9874999993</v>
      </c>
    </row>
    <row r="46" spans="1:8" ht="6" customHeight="1" thickBot="1">
      <c r="A46" s="231"/>
      <c r="B46" s="231"/>
      <c r="C46" s="231"/>
      <c r="D46" s="231"/>
      <c r="E46" s="231"/>
      <c r="F46" s="231"/>
      <c r="G46" s="231"/>
      <c r="H46" s="231"/>
    </row>
    <row r="47" spans="1:8" ht="16.5" thickBot="1">
      <c r="A47" s="240" t="s">
        <v>172</v>
      </c>
      <c r="B47" s="241"/>
      <c r="C47" s="242">
        <f>C39-C45</f>
        <v>5112375</v>
      </c>
      <c r="D47" s="242">
        <f aca="true" t="shared" si="11" ref="D47:H47">D39-D45</f>
        <v>7592650</v>
      </c>
      <c r="E47" s="242">
        <f t="shared" si="11"/>
        <v>9517218.987499997</v>
      </c>
      <c r="F47" s="242">
        <f t="shared" si="11"/>
        <v>8580717.557125</v>
      </c>
      <c r="G47" s="242">
        <f t="shared" si="11"/>
        <v>8624491.08383875</v>
      </c>
      <c r="H47" s="242">
        <f t="shared" si="11"/>
        <v>8669577.816353913</v>
      </c>
    </row>
    <row r="48" spans="1:8" ht="6" customHeight="1" thickBot="1">
      <c r="A48" s="231"/>
      <c r="B48" s="231"/>
      <c r="C48" s="231"/>
      <c r="D48" s="231"/>
      <c r="E48" s="231"/>
      <c r="F48" s="231"/>
      <c r="G48" s="231"/>
      <c r="H48" s="231"/>
    </row>
    <row r="49" spans="1:8" ht="16.5" thickBot="1">
      <c r="A49" s="240" t="s">
        <v>157</v>
      </c>
      <c r="B49" s="241"/>
      <c r="C49" s="242">
        <f>C13</f>
        <v>22680000</v>
      </c>
      <c r="D49" s="242">
        <f aca="true" t="shared" si="12" ref="D49:E49">D13</f>
        <v>29160000</v>
      </c>
      <c r="E49" s="242">
        <f t="shared" si="12"/>
        <v>32400000</v>
      </c>
      <c r="F49" s="242" t="s">
        <v>153</v>
      </c>
      <c r="G49" s="242" t="s">
        <v>153</v>
      </c>
      <c r="H49" s="243" t="s">
        <v>153</v>
      </c>
    </row>
    <row r="50" spans="1:8" ht="16.5" customHeight="1">
      <c r="A50" s="231"/>
      <c r="B50" s="231"/>
      <c r="C50" s="231"/>
      <c r="D50" s="231"/>
      <c r="E50" s="231"/>
      <c r="F50" s="313" t="s">
        <v>175</v>
      </c>
      <c r="H50" s="231"/>
    </row>
    <row r="51" spans="1:8" ht="16.5" customHeight="1" thickBot="1">
      <c r="A51" s="231"/>
      <c r="B51" s="231"/>
      <c r="C51" s="231"/>
      <c r="D51" s="231"/>
      <c r="E51" s="231"/>
      <c r="F51" s="231"/>
      <c r="G51" s="231"/>
      <c r="H51" s="231"/>
    </row>
    <row r="52" spans="1:8" ht="15.75">
      <c r="A52" s="299" t="s">
        <v>158</v>
      </c>
      <c r="B52" s="300"/>
      <c r="C52" s="300"/>
      <c r="D52" s="300"/>
      <c r="E52" s="300"/>
      <c r="F52" s="300"/>
      <c r="G52" s="300"/>
      <c r="H52" s="301"/>
    </row>
    <row r="53" spans="1:8" ht="4.5" customHeight="1">
      <c r="A53" s="236"/>
      <c r="B53" s="230"/>
      <c r="C53" s="230"/>
      <c r="D53" s="230"/>
      <c r="E53" s="230"/>
      <c r="F53" s="230"/>
      <c r="G53" s="230"/>
      <c r="H53" s="302"/>
    </row>
    <row r="54" spans="1:8" ht="15.75">
      <c r="A54" s="303" t="s">
        <v>159</v>
      </c>
      <c r="B54" s="227"/>
      <c r="C54" s="304">
        <v>0.25</v>
      </c>
      <c r="D54" s="304">
        <v>0.25</v>
      </c>
      <c r="E54" s="304">
        <v>0.25</v>
      </c>
      <c r="F54" s="304">
        <v>0.25</v>
      </c>
      <c r="G54" s="304">
        <v>0.25</v>
      </c>
      <c r="H54" s="305">
        <v>0.25</v>
      </c>
    </row>
    <row r="55" spans="1:8" ht="15.75">
      <c r="A55" s="236" t="s">
        <v>161</v>
      </c>
      <c r="B55" s="230"/>
      <c r="C55" s="237">
        <f>C39*C54</f>
        <v>6260593.75</v>
      </c>
      <c r="D55" s="237">
        <f aca="true" t="shared" si="13" ref="D55:H55">D39*D54</f>
        <v>7949412.5</v>
      </c>
      <c r="E55" s="237">
        <f t="shared" si="13"/>
        <v>8784304.746875</v>
      </c>
      <c r="F55" s="237">
        <f t="shared" si="13"/>
        <v>450179.38928125</v>
      </c>
      <c r="G55" s="237">
        <f t="shared" si="13"/>
        <v>461122.77095968754</v>
      </c>
      <c r="H55" s="238">
        <f t="shared" si="13"/>
        <v>472394.4540884781</v>
      </c>
    </row>
    <row r="56" spans="1:8" ht="15.75">
      <c r="A56" s="306" t="s">
        <v>162</v>
      </c>
      <c r="B56" s="307"/>
      <c r="C56" s="308">
        <f>C45*C54</f>
        <v>4982500</v>
      </c>
      <c r="D56" s="308">
        <f aca="true" t="shared" si="14" ref="D56:H56">D45*D54</f>
        <v>6051250</v>
      </c>
      <c r="E56" s="308">
        <f t="shared" si="14"/>
        <v>6405000</v>
      </c>
      <c r="F56" s="308">
        <f t="shared" si="14"/>
        <v>-1695000</v>
      </c>
      <c r="G56" s="308">
        <f t="shared" si="14"/>
        <v>-1695000</v>
      </c>
      <c r="H56" s="309">
        <f t="shared" si="14"/>
        <v>-1695000</v>
      </c>
    </row>
    <row r="57" spans="1:8" ht="15.75">
      <c r="A57" s="236" t="s">
        <v>160</v>
      </c>
      <c r="B57" s="230"/>
      <c r="C57" s="237">
        <f>SUM(C55:C56)</f>
        <v>11243093.75</v>
      </c>
      <c r="D57" s="237">
        <f aca="true" t="shared" si="15" ref="D57:H57">SUM(D55:D56)</f>
        <v>14000662.5</v>
      </c>
      <c r="E57" s="237">
        <f t="shared" si="15"/>
        <v>15189304.746875</v>
      </c>
      <c r="F57" s="237">
        <f t="shared" si="15"/>
        <v>-1244820.61071875</v>
      </c>
      <c r="G57" s="237">
        <f t="shared" si="15"/>
        <v>-1233877.2290403126</v>
      </c>
      <c r="H57" s="238">
        <f t="shared" si="15"/>
        <v>-1222605.545911522</v>
      </c>
    </row>
    <row r="58" spans="1:8" ht="15.75">
      <c r="A58" s="236"/>
      <c r="B58" s="230"/>
      <c r="C58" s="294"/>
      <c r="D58" s="294"/>
      <c r="E58" s="294"/>
      <c r="F58" s="294"/>
      <c r="G58" s="294"/>
      <c r="H58" s="310"/>
    </row>
    <row r="59" spans="1:8" ht="15.75">
      <c r="A59" s="303" t="s">
        <v>163</v>
      </c>
      <c r="B59" s="227"/>
      <c r="C59" s="311">
        <v>0.75</v>
      </c>
      <c r="D59" s="311">
        <v>0.75</v>
      </c>
      <c r="E59" s="311">
        <v>0.75</v>
      </c>
      <c r="F59" s="311">
        <v>0.75</v>
      </c>
      <c r="G59" s="311">
        <v>0.75</v>
      </c>
      <c r="H59" s="312">
        <v>0.75</v>
      </c>
    </row>
    <row r="60" spans="1:8" ht="15.75">
      <c r="A60" s="236" t="s">
        <v>164</v>
      </c>
      <c r="B60" s="230"/>
      <c r="C60" s="237">
        <f>C39*C59</f>
        <v>18781781.25</v>
      </c>
      <c r="D60" s="237">
        <f aca="true" t="shared" si="16" ref="D60:H60">D39*D59</f>
        <v>23848237.5</v>
      </c>
      <c r="E60" s="237">
        <f t="shared" si="16"/>
        <v>26352914.240624998</v>
      </c>
      <c r="F60" s="237">
        <f t="shared" si="16"/>
        <v>1350538.16784375</v>
      </c>
      <c r="G60" s="237">
        <f t="shared" si="16"/>
        <v>1383368.3128790627</v>
      </c>
      <c r="H60" s="238">
        <f t="shared" si="16"/>
        <v>1417183.3622654343</v>
      </c>
    </row>
    <row r="61" spans="1:8" ht="15.75">
      <c r="A61" s="306" t="s">
        <v>165</v>
      </c>
      <c r="B61" s="307"/>
      <c r="C61" s="308">
        <f>C45*C59</f>
        <v>14947500</v>
      </c>
      <c r="D61" s="308">
        <f aca="true" t="shared" si="17" ref="D61:H61">D45*D59</f>
        <v>18153750</v>
      </c>
      <c r="E61" s="308">
        <f t="shared" si="17"/>
        <v>19215000</v>
      </c>
      <c r="F61" s="308">
        <f t="shared" si="17"/>
        <v>-5085000</v>
      </c>
      <c r="G61" s="308">
        <f t="shared" si="17"/>
        <v>-5085000</v>
      </c>
      <c r="H61" s="309">
        <f t="shared" si="17"/>
        <v>-5085000</v>
      </c>
    </row>
    <row r="62" spans="1:8" ht="15.75">
      <c r="A62" s="236" t="s">
        <v>160</v>
      </c>
      <c r="B62" s="230"/>
      <c r="C62" s="237">
        <f>SUM(C60:C61)</f>
        <v>33729281.25</v>
      </c>
      <c r="D62" s="237">
        <f aca="true" t="shared" si="18" ref="D62:H62">SUM(D60:D61)</f>
        <v>42001987.5</v>
      </c>
      <c r="E62" s="237">
        <f t="shared" si="18"/>
        <v>45567914.240624994</v>
      </c>
      <c r="F62" s="237">
        <f t="shared" si="18"/>
        <v>-3734461.8321562503</v>
      </c>
      <c r="G62" s="237">
        <f t="shared" si="18"/>
        <v>-3701631.6871209373</v>
      </c>
      <c r="H62" s="238">
        <f t="shared" si="18"/>
        <v>-3667816.637734566</v>
      </c>
    </row>
    <row r="63" spans="1:8" ht="15.75" thickBot="1">
      <c r="A63" s="279"/>
      <c r="B63" s="280"/>
      <c r="C63" s="280"/>
      <c r="D63" s="280"/>
      <c r="E63" s="280"/>
      <c r="F63" s="280"/>
      <c r="G63" s="280"/>
      <c r="H63" s="281"/>
    </row>
    <row r="86" ht="15.75" thickBot="1"/>
    <row r="87" spans="1:3" ht="15">
      <c r="A87" s="117" t="s">
        <v>89</v>
      </c>
      <c r="B87" s="118">
        <f>2.75*36</f>
        <v>99</v>
      </c>
      <c r="C87" s="119">
        <f>B87*12</f>
        <v>1188</v>
      </c>
    </row>
    <row r="88" spans="1:3" ht="15">
      <c r="A88" s="44" t="s">
        <v>90</v>
      </c>
      <c r="B88" s="15">
        <f>1.5*36</f>
        <v>54</v>
      </c>
      <c r="C88" s="120">
        <f>B88*12</f>
        <v>648</v>
      </c>
    </row>
    <row r="89" spans="1:3" ht="15">
      <c r="A89" s="44" t="s">
        <v>91</v>
      </c>
      <c r="B89" s="15">
        <f>1*36</f>
        <v>36</v>
      </c>
      <c r="C89" s="120">
        <f>B89*12</f>
        <v>432</v>
      </c>
    </row>
    <row r="90" spans="1:3" ht="15.75" thickBot="1">
      <c r="A90" s="121" t="s">
        <v>92</v>
      </c>
      <c r="B90" s="122">
        <v>5.4</v>
      </c>
      <c r="C90" s="123">
        <f>B90*12</f>
        <v>64.80000000000001</v>
      </c>
    </row>
  </sheetData>
  <printOptions/>
  <pageMargins left="0.25" right="0.25" top="0.75" bottom="0.75" header="0.3" footer="0.3"/>
  <pageSetup fitToHeight="1" fitToWidth="1" horizontalDpi="600" verticalDpi="600" orientation="portrait" scale="82" r:id="rId1"/>
  <headerFoot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workbookViewId="0" topLeftCell="A1"/>
  </sheetViews>
  <sheetFormatPr defaultColWidth="8.7109375" defaultRowHeight="15"/>
  <cols>
    <col min="1" max="1" width="18.57421875" style="92" customWidth="1"/>
    <col min="2" max="2" width="10.8515625" style="92" customWidth="1"/>
    <col min="3" max="3" width="14.7109375" style="92" customWidth="1"/>
    <col min="4" max="4" width="15.8515625" style="92" customWidth="1"/>
    <col min="5" max="5" width="14.7109375" style="92" bestFit="1" customWidth="1"/>
    <col min="6" max="8" width="16.140625" style="92" customWidth="1"/>
    <col min="9" max="10" width="4.57421875" style="92" customWidth="1"/>
    <col min="11" max="11" width="16.8515625" style="92" customWidth="1"/>
    <col min="12" max="12" width="8.7109375" style="92" customWidth="1"/>
    <col min="13" max="14" width="14.57421875" style="92" customWidth="1"/>
    <col min="15" max="15" width="13.140625" style="92" customWidth="1"/>
    <col min="16" max="16" width="4.57421875" style="92" customWidth="1"/>
    <col min="17" max="18" width="12.57421875" style="92" customWidth="1"/>
    <col min="19" max="20" width="14.57421875" style="92" customWidth="1"/>
    <col min="21" max="21" width="13.57421875" style="92" customWidth="1"/>
    <col min="22" max="16384" width="8.7109375" style="92" customWidth="1"/>
  </cols>
  <sheetData>
    <row r="1" spans="1:8" ht="18.75">
      <c r="A1" s="132" t="s">
        <v>167</v>
      </c>
      <c r="F1" s="99"/>
      <c r="H1" s="93" t="s">
        <v>141</v>
      </c>
    </row>
    <row r="2" spans="5:8" ht="6.75" customHeight="1" thickBot="1">
      <c r="E2" s="93"/>
      <c r="F2" s="99"/>
      <c r="G2" s="93"/>
      <c r="H2" s="93"/>
    </row>
    <row r="3" spans="1:15" ht="24" thickBot="1">
      <c r="A3" s="263" t="s">
        <v>166</v>
      </c>
      <c r="B3" s="127"/>
      <c r="C3" s="127"/>
      <c r="D3" s="127"/>
      <c r="E3" s="127"/>
      <c r="F3" s="127"/>
      <c r="G3" s="127"/>
      <c r="H3" s="127"/>
      <c r="K3" s="124" t="s">
        <v>103</v>
      </c>
      <c r="L3" s="125"/>
      <c r="M3" s="125"/>
      <c r="N3" s="125"/>
      <c r="O3" s="126"/>
    </row>
    <row r="4" spans="1:15" s="128" customFormat="1" ht="24" thickBot="1">
      <c r="A4" s="260"/>
      <c r="B4" s="261"/>
      <c r="C4" s="234" t="s">
        <v>113</v>
      </c>
      <c r="D4" s="234" t="s">
        <v>114</v>
      </c>
      <c r="E4" s="234" t="s">
        <v>115</v>
      </c>
      <c r="F4" s="262" t="s">
        <v>150</v>
      </c>
      <c r="G4" s="262" t="s">
        <v>151</v>
      </c>
      <c r="H4" s="262" t="s">
        <v>152</v>
      </c>
      <c r="K4" s="94" t="s">
        <v>0</v>
      </c>
      <c r="L4" s="129"/>
      <c r="M4" s="130" t="s">
        <v>1</v>
      </c>
      <c r="N4" s="130" t="s">
        <v>2</v>
      </c>
      <c r="O4" s="131" t="s">
        <v>3</v>
      </c>
    </row>
    <row r="5" spans="1:15" ht="18.75">
      <c r="A5" s="94" t="s">
        <v>0</v>
      </c>
      <c r="B5" s="129"/>
      <c r="C5" s="258" t="s">
        <v>142</v>
      </c>
      <c r="D5" s="258" t="s">
        <v>143</v>
      </c>
      <c r="E5" s="258" t="s">
        <v>144</v>
      </c>
      <c r="F5" s="258" t="s">
        <v>147</v>
      </c>
      <c r="G5" s="258" t="s">
        <v>148</v>
      </c>
      <c r="H5" s="258" t="s">
        <v>149</v>
      </c>
      <c r="K5" s="95"/>
      <c r="L5" s="96" t="s">
        <v>4</v>
      </c>
      <c r="M5" s="97">
        <v>35000</v>
      </c>
      <c r="N5" s="97">
        <v>11000</v>
      </c>
      <c r="O5" s="98">
        <v>6000</v>
      </c>
    </row>
    <row r="6" spans="1:15" ht="15">
      <c r="A6" s="95"/>
      <c r="B6" s="96" t="s">
        <v>4</v>
      </c>
      <c r="C6" s="97">
        <v>35000</v>
      </c>
      <c r="D6" s="97">
        <v>11000</v>
      </c>
      <c r="E6" s="97">
        <v>6000</v>
      </c>
      <c r="F6" s="100">
        <v>3000</v>
      </c>
      <c r="G6" s="100">
        <v>3000</v>
      </c>
      <c r="H6" s="100">
        <v>3000</v>
      </c>
      <c r="K6" s="69"/>
      <c r="L6" s="99" t="s">
        <v>5</v>
      </c>
      <c r="M6" s="100">
        <v>0</v>
      </c>
      <c r="N6" s="100">
        <v>34000</v>
      </c>
      <c r="O6" s="101">
        <v>44000</v>
      </c>
    </row>
    <row r="7" spans="1:15" s="132" customFormat="1" ht="18.75">
      <c r="A7" s="69"/>
      <c r="B7" s="99" t="s">
        <v>5</v>
      </c>
      <c r="C7" s="100">
        <v>0</v>
      </c>
      <c r="D7" s="100">
        <v>34000</v>
      </c>
      <c r="E7" s="100">
        <v>44000</v>
      </c>
      <c r="F7" s="100">
        <v>47000</v>
      </c>
      <c r="G7" s="100">
        <v>47000</v>
      </c>
      <c r="H7" s="100">
        <v>47000</v>
      </c>
      <c r="K7" s="133" t="s">
        <v>59</v>
      </c>
      <c r="L7" s="134"/>
      <c r="M7" s="135">
        <f>SUM(M5:M6)</f>
        <v>35000</v>
      </c>
      <c r="N7" s="135">
        <f aca="true" t="shared" si="0" ref="N7:O7">SUM(N5:N6)</f>
        <v>45000</v>
      </c>
      <c r="O7" s="136">
        <f t="shared" si="0"/>
        <v>50000</v>
      </c>
    </row>
    <row r="8" spans="1:15" ht="18.75">
      <c r="A8" s="133" t="s">
        <v>59</v>
      </c>
      <c r="B8" s="134"/>
      <c r="C8" s="135">
        <f>SUM(C6:C7)</f>
        <v>35000</v>
      </c>
      <c r="D8" s="135">
        <f aca="true" t="shared" si="1" ref="D8:G8">SUM(D6:D7)</f>
        <v>45000</v>
      </c>
      <c r="E8" s="135">
        <f t="shared" si="1"/>
        <v>50000</v>
      </c>
      <c r="F8" s="135">
        <f t="shared" si="1"/>
        <v>50000</v>
      </c>
      <c r="G8" s="135">
        <f t="shared" si="1"/>
        <v>50000</v>
      </c>
      <c r="H8" s="135">
        <f aca="true" t="shared" si="2" ref="H8">SUM(H6:H7)</f>
        <v>50000</v>
      </c>
      <c r="K8" s="69"/>
      <c r="L8" s="29"/>
      <c r="M8" s="29"/>
      <c r="N8" s="29"/>
      <c r="O8" s="70"/>
    </row>
    <row r="9" spans="1:15" ht="15">
      <c r="A9" s="69"/>
      <c r="B9" s="29"/>
      <c r="C9" s="29"/>
      <c r="D9" s="29"/>
      <c r="E9" s="29"/>
      <c r="F9" s="29"/>
      <c r="G9" s="29"/>
      <c r="H9" s="29"/>
      <c r="K9" s="102" t="s">
        <v>56</v>
      </c>
      <c r="L9" s="29"/>
      <c r="M9" s="103">
        <f>2*M5</f>
        <v>70000</v>
      </c>
      <c r="N9" s="103">
        <f>2*N5</f>
        <v>22000</v>
      </c>
      <c r="O9" s="104">
        <f>2*O5</f>
        <v>12000</v>
      </c>
    </row>
    <row r="10" spans="1:15" ht="15">
      <c r="A10" s="102" t="s">
        <v>56</v>
      </c>
      <c r="B10" s="29"/>
      <c r="C10" s="103">
        <f>C6*5*4</f>
        <v>700000</v>
      </c>
      <c r="D10" s="103">
        <f>D6*5*4</f>
        <v>220000</v>
      </c>
      <c r="E10" s="103">
        <f>E6*5*4</f>
        <v>120000</v>
      </c>
      <c r="F10" s="103">
        <f aca="true" t="shared" si="3" ref="F10:H10">F6*5*4</f>
        <v>60000</v>
      </c>
      <c r="G10" s="103">
        <f t="shared" si="3"/>
        <v>60000</v>
      </c>
      <c r="H10" s="103">
        <f t="shared" si="3"/>
        <v>60000</v>
      </c>
      <c r="K10" s="69"/>
      <c r="L10" s="105" t="s">
        <v>57</v>
      </c>
      <c r="M10" s="29"/>
      <c r="N10" s="29"/>
      <c r="O10" s="70"/>
    </row>
    <row r="11" spans="1:15" ht="15">
      <c r="A11" s="69"/>
      <c r="C11" s="264" t="s">
        <v>76</v>
      </c>
      <c r="D11" s="29"/>
      <c r="E11" s="29"/>
      <c r="F11" s="29"/>
      <c r="G11" s="29"/>
      <c r="H11" s="29"/>
      <c r="K11" s="69"/>
      <c r="L11" s="29"/>
      <c r="M11" s="29"/>
      <c r="N11" s="29"/>
      <c r="O11" s="70"/>
    </row>
    <row r="12" spans="1:15" ht="15">
      <c r="A12" s="69"/>
      <c r="B12" s="29"/>
      <c r="C12" s="29"/>
      <c r="D12" s="29"/>
      <c r="E12" s="29"/>
      <c r="F12" s="29"/>
      <c r="G12" s="29"/>
      <c r="H12" s="29"/>
      <c r="K12" s="102" t="s">
        <v>58</v>
      </c>
      <c r="L12" s="29"/>
      <c r="M12" s="103">
        <f>M7*HSFAREANPASS</f>
        <v>2268000.0000000005</v>
      </c>
      <c r="N12" s="103">
        <f>N7*HSFAREANPASS</f>
        <v>2916000.0000000005</v>
      </c>
      <c r="O12" s="104">
        <f>O7*HSFAREANPASS</f>
        <v>3240000.0000000005</v>
      </c>
    </row>
    <row r="13" spans="1:15" ht="15">
      <c r="A13" s="102" t="s">
        <v>58</v>
      </c>
      <c r="B13" s="29"/>
      <c r="C13" s="103">
        <f>C8*LIFTFAREANPASS</f>
        <v>22680000</v>
      </c>
      <c r="D13" s="103">
        <f>D8*LIFTFAREANPASS</f>
        <v>29160000</v>
      </c>
      <c r="E13" s="103">
        <f>E8*LIFTFAREANPASS</f>
        <v>32400000</v>
      </c>
      <c r="F13" s="259">
        <v>0</v>
      </c>
      <c r="G13" s="259">
        <v>0</v>
      </c>
      <c r="H13" s="259">
        <v>0</v>
      </c>
      <c r="K13" s="69"/>
      <c r="L13" s="105" t="s">
        <v>73</v>
      </c>
      <c r="M13" s="29"/>
      <c r="N13" s="29"/>
      <c r="O13" s="70"/>
    </row>
    <row r="14" spans="1:15" ht="15">
      <c r="A14" s="69"/>
      <c r="C14" s="264" t="s">
        <v>74</v>
      </c>
      <c r="D14" s="29"/>
      <c r="E14" s="29"/>
      <c r="F14" s="264" t="s">
        <v>154</v>
      </c>
      <c r="G14" s="29"/>
      <c r="H14" s="29"/>
      <c r="K14" s="69"/>
      <c r="L14" s="29"/>
      <c r="M14" s="29"/>
      <c r="N14" s="29"/>
      <c r="O14" s="70"/>
    </row>
    <row r="15" spans="1:15" ht="15">
      <c r="A15" s="69"/>
      <c r="B15" s="29"/>
      <c r="C15" s="29"/>
      <c r="D15" s="29"/>
      <c r="E15" s="29"/>
      <c r="F15" s="29"/>
      <c r="G15" s="29"/>
      <c r="H15" s="29"/>
      <c r="K15" s="102" t="s">
        <v>104</v>
      </c>
      <c r="L15" s="29"/>
      <c r="M15" s="29"/>
      <c r="N15" s="29"/>
      <c r="O15" s="70"/>
    </row>
    <row r="16" spans="1:15" ht="15">
      <c r="A16" s="102" t="s">
        <v>104</v>
      </c>
      <c r="B16" s="29"/>
      <c r="C16" s="29"/>
      <c r="D16" s="29"/>
      <c r="E16" s="29"/>
      <c r="F16" s="29"/>
      <c r="G16" s="29"/>
      <c r="H16" s="29"/>
      <c r="K16" s="69"/>
      <c r="L16" s="29"/>
      <c r="M16" s="103">
        <f>[0]!YR1LABOR</f>
        <v>1027577.5</v>
      </c>
      <c r="N16" s="103">
        <f>[0]!YR2LABOR</f>
        <v>1333825</v>
      </c>
      <c r="O16" s="104">
        <f>[0]!YR3LABOR</f>
        <v>1527475</v>
      </c>
    </row>
    <row r="17" spans="1:15" ht="15">
      <c r="A17" s="69"/>
      <c r="B17" s="29"/>
      <c r="C17" s="103">
        <f>[0]!YR1LABOR</f>
        <v>1027577.5</v>
      </c>
      <c r="D17" s="103">
        <f>[0]!YR2LABOR</f>
        <v>1333825</v>
      </c>
      <c r="E17" s="103">
        <f>[0]!YR3LABOR</f>
        <v>1527475</v>
      </c>
      <c r="F17" s="103">
        <f>E17*1.03</f>
        <v>1573299.25</v>
      </c>
      <c r="G17" s="103">
        <f>F17*1.03</f>
        <v>1620498.2275</v>
      </c>
      <c r="H17" s="103">
        <f>G17*1.03</f>
        <v>1669113.174325</v>
      </c>
      <c r="K17" s="69"/>
      <c r="L17" s="29"/>
      <c r="M17" s="29"/>
      <c r="N17" s="29"/>
      <c r="O17" s="70"/>
    </row>
    <row r="18" spans="1:15" ht="15">
      <c r="A18" s="69"/>
      <c r="B18" s="29"/>
      <c r="C18" s="29"/>
      <c r="D18" s="29"/>
      <c r="E18" s="29"/>
      <c r="F18" s="29"/>
      <c r="G18" s="29"/>
      <c r="H18" s="29"/>
      <c r="K18" s="102" t="s">
        <v>61</v>
      </c>
      <c r="L18" s="29"/>
      <c r="M18" s="29"/>
      <c r="N18" s="29"/>
      <c r="O18" s="70"/>
    </row>
    <row r="19" spans="1:15" ht="15">
      <c r="A19" s="102" t="s">
        <v>61</v>
      </c>
      <c r="B19" s="29"/>
      <c r="C19" s="29"/>
      <c r="D19" s="29"/>
      <c r="E19" s="29"/>
      <c r="F19" s="29"/>
      <c r="G19" s="29"/>
      <c r="H19" s="29"/>
      <c r="K19" s="69"/>
      <c r="L19" s="29"/>
      <c r="M19" s="103">
        <v>140000</v>
      </c>
      <c r="N19" s="103">
        <v>140000</v>
      </c>
      <c r="O19" s="104">
        <v>140000</v>
      </c>
    </row>
    <row r="20" spans="1:15" ht="15">
      <c r="A20" s="69"/>
      <c r="B20" s="29"/>
      <c r="C20" s="103">
        <v>140000</v>
      </c>
      <c r="D20" s="103">
        <v>140000</v>
      </c>
      <c r="E20" s="103">
        <v>140000</v>
      </c>
      <c r="F20" s="103">
        <v>140000</v>
      </c>
      <c r="G20" s="103">
        <v>140000</v>
      </c>
      <c r="H20" s="103">
        <v>140000</v>
      </c>
      <c r="K20" s="69"/>
      <c r="L20" s="29"/>
      <c r="M20" s="103"/>
      <c r="N20" s="103"/>
      <c r="O20" s="104"/>
    </row>
    <row r="21" spans="1:15" ht="15">
      <c r="A21" s="69"/>
      <c r="B21" s="29"/>
      <c r="C21" s="103"/>
      <c r="D21" s="103"/>
      <c r="E21" s="103"/>
      <c r="F21" s="103"/>
      <c r="G21" s="103"/>
      <c r="H21" s="103"/>
      <c r="K21" s="102" t="s">
        <v>62</v>
      </c>
      <c r="L21" s="29"/>
      <c r="M21" s="103"/>
      <c r="N21" s="103"/>
      <c r="O21" s="104"/>
    </row>
    <row r="22" spans="1:15" ht="15">
      <c r="A22" s="102" t="s">
        <v>105</v>
      </c>
      <c r="B22" s="29"/>
      <c r="C22" s="103"/>
      <c r="D22" s="103"/>
      <c r="E22" s="103"/>
      <c r="F22" s="103"/>
      <c r="G22" s="103"/>
      <c r="H22" s="103"/>
      <c r="K22" s="69" t="s">
        <v>63</v>
      </c>
      <c r="L22" s="29"/>
      <c r="M22" s="103">
        <f>2.4*M5</f>
        <v>84000</v>
      </c>
      <c r="N22" s="103">
        <f>N5*2.4</f>
        <v>26400</v>
      </c>
      <c r="O22" s="104">
        <f>O5*2.4</f>
        <v>14400</v>
      </c>
    </row>
    <row r="23" spans="1:15" ht="15">
      <c r="A23" s="69" t="s">
        <v>63</v>
      </c>
      <c r="B23" s="29"/>
      <c r="C23" s="103">
        <f>2.4*C6</f>
        <v>84000</v>
      </c>
      <c r="D23" s="103">
        <f>D6*2.4</f>
        <v>26400</v>
      </c>
      <c r="E23" s="103">
        <f>E6*2.4</f>
        <v>14400</v>
      </c>
      <c r="F23" s="103">
        <f>F6*2.4</f>
        <v>7200</v>
      </c>
      <c r="G23" s="103">
        <f>G6*2.4</f>
        <v>7200</v>
      </c>
      <c r="H23" s="103">
        <f>H6*2.4</f>
        <v>7200</v>
      </c>
      <c r="K23" s="69" t="s">
        <v>77</v>
      </c>
      <c r="L23" s="29"/>
      <c r="M23" s="103">
        <f>M5*0.5*2.4</f>
        <v>42000</v>
      </c>
      <c r="N23" s="103">
        <f>N7*0.5*2.4</f>
        <v>54000</v>
      </c>
      <c r="O23" s="104">
        <f>O7*0.5*2.4</f>
        <v>60000</v>
      </c>
    </row>
    <row r="24" spans="1:15" ht="15">
      <c r="A24" s="69" t="s">
        <v>77</v>
      </c>
      <c r="B24" s="29"/>
      <c r="C24" s="103">
        <f>C6*0.5*2.4</f>
        <v>42000</v>
      </c>
      <c r="D24" s="103">
        <f>D8*0.5*2.4</f>
        <v>54000</v>
      </c>
      <c r="E24" s="103">
        <f>E8*0.5*2.4</f>
        <v>60000</v>
      </c>
      <c r="F24" s="103">
        <f>F8*0.5*2.4</f>
        <v>60000</v>
      </c>
      <c r="G24" s="103">
        <f>G8*0.5*2.4</f>
        <v>60000</v>
      </c>
      <c r="H24" s="103">
        <f>H8*0.5*2.4</f>
        <v>60000</v>
      </c>
      <c r="K24" s="69"/>
      <c r="L24" s="29"/>
      <c r="M24" s="103"/>
      <c r="N24" s="103"/>
      <c r="O24" s="104"/>
    </row>
    <row r="25" spans="1:15" ht="15">
      <c r="A25" s="69"/>
      <c r="B25" s="29"/>
      <c r="C25" s="103"/>
      <c r="D25" s="103"/>
      <c r="E25" s="103"/>
      <c r="F25" s="103"/>
      <c r="G25" s="103"/>
      <c r="H25" s="103"/>
      <c r="K25" s="102" t="s">
        <v>65</v>
      </c>
      <c r="L25" s="29"/>
      <c r="M25" s="103"/>
      <c r="N25" s="103"/>
      <c r="O25" s="104"/>
    </row>
    <row r="26" spans="1:15" ht="15">
      <c r="A26" s="102" t="s">
        <v>65</v>
      </c>
      <c r="B26" s="29"/>
      <c r="C26" s="103"/>
      <c r="D26" s="103"/>
      <c r="E26" s="103"/>
      <c r="F26" s="103"/>
      <c r="G26" s="103"/>
      <c r="H26" s="103"/>
      <c r="K26" s="69" t="s">
        <v>66</v>
      </c>
      <c r="L26" s="29"/>
      <c r="M26" s="103">
        <f>M7*0.09*2</f>
        <v>6300</v>
      </c>
      <c r="N26" s="103">
        <f>0.09*N7</f>
        <v>4050</v>
      </c>
      <c r="O26" s="104">
        <f>0.09*O7</f>
        <v>4500</v>
      </c>
    </row>
    <row r="27" spans="1:15" ht="15">
      <c r="A27" s="69" t="s">
        <v>66</v>
      </c>
      <c r="B27" s="29"/>
      <c r="C27" s="103">
        <f>C8*0.09*2</f>
        <v>6300</v>
      </c>
      <c r="D27" s="103">
        <f>0.09*D8</f>
        <v>4050</v>
      </c>
      <c r="E27" s="103">
        <f>0.09*E8</f>
        <v>4500</v>
      </c>
      <c r="F27" s="103">
        <f aca="true" t="shared" si="4" ref="F27:G27">0.09*F8</f>
        <v>4500</v>
      </c>
      <c r="G27" s="103">
        <f t="shared" si="4"/>
        <v>4500</v>
      </c>
      <c r="H27" s="103">
        <f aca="true" t="shared" si="5" ref="H27">0.09*H8</f>
        <v>4500</v>
      </c>
      <c r="K27" s="106" t="s">
        <v>67</v>
      </c>
      <c r="L27" s="29"/>
      <c r="M27" s="103">
        <f>0.0225*(M9+M12)</f>
        <v>52605.00000000001</v>
      </c>
      <c r="N27" s="103">
        <f>0.0225*(N9+N12)</f>
        <v>66105.00000000001</v>
      </c>
      <c r="O27" s="104">
        <f>0.0225*(O9+O12)</f>
        <v>73170.00000000001</v>
      </c>
    </row>
    <row r="28" spans="1:15" ht="15">
      <c r="A28" s="106" t="s">
        <v>67</v>
      </c>
      <c r="B28" s="29"/>
      <c r="C28" s="103">
        <f>0.0225*(C10+C13)</f>
        <v>526050</v>
      </c>
      <c r="D28" s="103">
        <f>0.0225*(D10+D13)</f>
        <v>661050</v>
      </c>
      <c r="E28" s="103">
        <f>0.0225*(E10+E13)</f>
        <v>731700</v>
      </c>
      <c r="F28" s="103">
        <f aca="true" t="shared" si="6" ref="F28:G28">0.0225*(F10+F13)</f>
        <v>1350</v>
      </c>
      <c r="G28" s="103">
        <f t="shared" si="6"/>
        <v>1350</v>
      </c>
      <c r="H28" s="103">
        <f aca="true" t="shared" si="7" ref="H28">0.0225*(H10+H13)</f>
        <v>1350</v>
      </c>
      <c r="K28" s="106"/>
      <c r="L28" s="29"/>
      <c r="M28" s="103"/>
      <c r="N28" s="103"/>
      <c r="O28" s="104"/>
    </row>
    <row r="29" spans="1:15" ht="15">
      <c r="A29" s="106"/>
      <c r="B29" s="29"/>
      <c r="C29" s="103"/>
      <c r="D29" s="103"/>
      <c r="E29" s="103"/>
      <c r="F29" s="103"/>
      <c r="G29" s="103"/>
      <c r="H29" s="103"/>
      <c r="K29" s="106" t="s">
        <v>140</v>
      </c>
      <c r="L29" s="29"/>
      <c r="M29" s="103">
        <f>Assumptions!D17</f>
        <v>94025</v>
      </c>
      <c r="N29" s="103">
        <f>Assumptions!E17</f>
        <v>114115</v>
      </c>
      <c r="O29" s="104">
        <f>Assumptions!F17</f>
        <v>134619.9875</v>
      </c>
    </row>
    <row r="30" spans="1:15" ht="15">
      <c r="A30" s="106" t="s">
        <v>140</v>
      </c>
      <c r="B30" s="29"/>
      <c r="C30" s="103">
        <f>Assumptions!D17</f>
        <v>94025</v>
      </c>
      <c r="D30" s="103">
        <f>Assumptions!E17</f>
        <v>114115</v>
      </c>
      <c r="E30" s="103">
        <f>Assumptions!F17</f>
        <v>134619.9875</v>
      </c>
      <c r="F30" s="103">
        <f>E30*1.03</f>
        <v>138658.587125</v>
      </c>
      <c r="G30" s="103">
        <f>F30*1.03</f>
        <v>142818.34473875</v>
      </c>
      <c r="H30" s="103">
        <f>G30*1.03</f>
        <v>147102.8950809125</v>
      </c>
      <c r="K30" s="106"/>
      <c r="L30" s="29"/>
      <c r="M30" s="103"/>
      <c r="N30" s="103"/>
      <c r="O30" s="104"/>
    </row>
    <row r="31" spans="1:15" ht="15">
      <c r="A31" s="106"/>
      <c r="B31" s="29"/>
      <c r="C31" s="103"/>
      <c r="D31" s="103"/>
      <c r="E31" s="103"/>
      <c r="F31" s="103"/>
      <c r="G31" s="103"/>
      <c r="H31" s="103"/>
      <c r="K31" s="107" t="s">
        <v>70</v>
      </c>
      <c r="L31" s="29"/>
      <c r="M31" s="108"/>
      <c r="N31" s="108"/>
      <c r="O31" s="109"/>
    </row>
    <row r="32" spans="1:15" ht="15">
      <c r="A32" s="107" t="s">
        <v>145</v>
      </c>
      <c r="B32" s="29"/>
      <c r="C32" s="259" t="s">
        <v>153</v>
      </c>
      <c r="D32" s="259" t="s">
        <v>153</v>
      </c>
      <c r="E32" s="259" t="s">
        <v>153</v>
      </c>
      <c r="F32" s="259" t="s">
        <v>153</v>
      </c>
      <c r="G32" s="259" t="s">
        <v>153</v>
      </c>
      <c r="H32" s="259" t="s">
        <v>153</v>
      </c>
      <c r="K32" s="106"/>
      <c r="L32" s="29"/>
      <c r="M32" s="103"/>
      <c r="N32" s="103"/>
      <c r="O32" s="104"/>
    </row>
    <row r="33" spans="1:15" ht="15">
      <c r="A33" s="106"/>
      <c r="B33" s="29"/>
      <c r="C33" s="103"/>
      <c r="D33" s="103"/>
      <c r="E33" s="103"/>
      <c r="F33" s="103"/>
      <c r="G33" s="103"/>
      <c r="H33" s="103"/>
      <c r="K33" s="107" t="s">
        <v>71</v>
      </c>
      <c r="L33" s="29"/>
      <c r="M33" s="108">
        <v>250000</v>
      </c>
      <c r="N33" s="108">
        <v>250000</v>
      </c>
      <c r="O33" s="109">
        <v>250000</v>
      </c>
    </row>
    <row r="34" spans="1:15" ht="15">
      <c r="A34" s="107" t="s">
        <v>155</v>
      </c>
      <c r="B34" s="29"/>
      <c r="C34" s="103">
        <v>250000</v>
      </c>
      <c r="D34" s="103">
        <v>250000</v>
      </c>
      <c r="E34" s="103">
        <v>250000</v>
      </c>
      <c r="F34" s="103">
        <v>0</v>
      </c>
      <c r="G34" s="103">
        <v>0</v>
      </c>
      <c r="H34" s="103">
        <v>0</v>
      </c>
      <c r="K34" s="106"/>
      <c r="L34" s="29"/>
      <c r="M34" s="103"/>
      <c r="N34" s="103"/>
      <c r="O34" s="104"/>
    </row>
    <row r="35" spans="1:15" ht="15">
      <c r="A35" s="106"/>
      <c r="B35" s="29"/>
      <c r="C35" s="103"/>
      <c r="D35" s="103"/>
      <c r="E35" s="103"/>
      <c r="F35" s="103"/>
      <c r="G35" s="103"/>
      <c r="H35" s="103"/>
      <c r="K35" s="107" t="s">
        <v>72</v>
      </c>
      <c r="L35" s="29"/>
      <c r="M35" s="108">
        <v>20000</v>
      </c>
      <c r="N35" s="110" t="s">
        <v>78</v>
      </c>
      <c r="O35" s="104"/>
    </row>
    <row r="36" spans="1:15" ht="15">
      <c r="A36" s="107" t="s">
        <v>156</v>
      </c>
      <c r="B36" s="29"/>
      <c r="C36" s="103">
        <v>20000</v>
      </c>
      <c r="D36" s="110"/>
      <c r="E36" s="103"/>
      <c r="F36" s="103"/>
      <c r="G36" s="103"/>
      <c r="H36" s="103"/>
      <c r="K36" s="106"/>
      <c r="L36" s="29"/>
      <c r="M36" s="103"/>
      <c r="N36" s="103"/>
      <c r="O36" s="104"/>
    </row>
    <row r="37" spans="1:15" ht="15">
      <c r="A37" s="106"/>
      <c r="B37" s="29"/>
      <c r="C37" s="103"/>
      <c r="D37" s="103"/>
      <c r="E37" s="103"/>
      <c r="F37" s="103"/>
      <c r="G37" s="103"/>
      <c r="H37" s="103"/>
      <c r="K37" s="69"/>
      <c r="L37" s="29"/>
      <c r="M37" s="110" t="s">
        <v>69</v>
      </c>
      <c r="N37" s="110" t="s">
        <v>69</v>
      </c>
      <c r="O37" s="111" t="s">
        <v>69</v>
      </c>
    </row>
    <row r="38" spans="1:15" ht="16.5" thickBot="1">
      <c r="A38" s="69"/>
      <c r="B38" s="29"/>
      <c r="C38" s="110" t="s">
        <v>69</v>
      </c>
      <c r="D38" s="110" t="s">
        <v>69</v>
      </c>
      <c r="E38" s="110" t="s">
        <v>69</v>
      </c>
      <c r="F38" s="110" t="s">
        <v>69</v>
      </c>
      <c r="G38" s="110" t="s">
        <v>69</v>
      </c>
      <c r="H38" s="110" t="s">
        <v>69</v>
      </c>
      <c r="K38" s="112" t="s">
        <v>68</v>
      </c>
      <c r="L38" s="113"/>
      <c r="M38" s="114">
        <f>SUM(M9:M37)</f>
        <v>4054507.5000000005</v>
      </c>
      <c r="N38" s="114">
        <f>SUM(N9:N37)</f>
        <v>4926495</v>
      </c>
      <c r="O38" s="115">
        <f>SUM(O9:O37)</f>
        <v>5456164.9875</v>
      </c>
    </row>
    <row r="39" spans="1:15" ht="16.5" thickBot="1">
      <c r="A39" s="112" t="s">
        <v>68</v>
      </c>
      <c r="B39" s="113"/>
      <c r="C39" s="114">
        <f>SUM(C10:C38)</f>
        <v>25569952.5</v>
      </c>
      <c r="D39" s="114">
        <f>SUM(D10:D38)</f>
        <v>31963440</v>
      </c>
      <c r="E39" s="114">
        <f>SUM(E10:E38)</f>
        <v>35382694.9875</v>
      </c>
      <c r="F39" s="114">
        <f aca="true" t="shared" si="8" ref="F39:H39">SUM(F10:F38)</f>
        <v>1985007.837125</v>
      </c>
      <c r="G39" s="114">
        <f t="shared" si="8"/>
        <v>2036366.57223875</v>
      </c>
      <c r="H39" s="114">
        <f t="shared" si="8"/>
        <v>2089266.0694059124</v>
      </c>
      <c r="K39" s="227"/>
      <c r="L39" s="227"/>
      <c r="M39" s="228"/>
      <c r="N39" s="228"/>
      <c r="O39" s="228"/>
    </row>
    <row r="40" spans="1:15" ht="16.5" thickBot="1">
      <c r="A40" s="227"/>
      <c r="B40" s="227"/>
      <c r="C40" s="228"/>
      <c r="D40" s="228"/>
      <c r="E40" s="228"/>
      <c r="F40" s="228"/>
      <c r="G40" s="228"/>
      <c r="H40" s="228"/>
      <c r="I40" s="231"/>
      <c r="J40" s="231"/>
      <c r="K40" s="232" t="s">
        <v>110</v>
      </c>
      <c r="L40" s="233"/>
      <c r="M40" s="234" t="s">
        <v>113</v>
      </c>
      <c r="N40" s="234" t="s">
        <v>114</v>
      </c>
      <c r="O40" s="235" t="s">
        <v>115</v>
      </c>
    </row>
    <row r="41" spans="1:15" ht="15.75">
      <c r="A41" s="232" t="s">
        <v>110</v>
      </c>
      <c r="B41" s="233"/>
      <c r="C41" s="234" t="s">
        <v>113</v>
      </c>
      <c r="D41" s="234" t="s">
        <v>114</v>
      </c>
      <c r="E41" s="234" t="s">
        <v>115</v>
      </c>
      <c r="F41" s="234" t="s">
        <v>150</v>
      </c>
      <c r="G41" s="234" t="s">
        <v>151</v>
      </c>
      <c r="H41" s="234" t="s">
        <v>152</v>
      </c>
      <c r="I41" s="231"/>
      <c r="J41" s="231"/>
      <c r="K41" s="236" t="s">
        <v>56</v>
      </c>
      <c r="L41" s="230"/>
      <c r="M41" s="237">
        <f>M9*-1</f>
        <v>-70000</v>
      </c>
      <c r="N41" s="237">
        <f aca="true" t="shared" si="9" ref="N41:O41">N9*-1</f>
        <v>-22000</v>
      </c>
      <c r="O41" s="238">
        <f t="shared" si="9"/>
        <v>-12000</v>
      </c>
    </row>
    <row r="42" spans="1:15" ht="15.75">
      <c r="A42" s="236" t="s">
        <v>56</v>
      </c>
      <c r="B42" s="230"/>
      <c r="C42" s="237">
        <f>C10*-1</f>
        <v>-700000</v>
      </c>
      <c r="D42" s="237">
        <f aca="true" t="shared" si="10" ref="D42:E42">D10*-1</f>
        <v>-220000</v>
      </c>
      <c r="E42" s="237">
        <f t="shared" si="10"/>
        <v>-120000</v>
      </c>
      <c r="F42" s="237">
        <f aca="true" t="shared" si="11" ref="F42:G42">F10*-1</f>
        <v>-60000</v>
      </c>
      <c r="G42" s="237">
        <f t="shared" si="11"/>
        <v>-60000</v>
      </c>
      <c r="H42" s="237">
        <f aca="true" t="shared" si="12" ref="H42">H10*-1</f>
        <v>-60000</v>
      </c>
      <c r="I42" s="231"/>
      <c r="J42" s="231"/>
      <c r="K42" s="236" t="s">
        <v>58</v>
      </c>
      <c r="L42" s="230"/>
      <c r="M42" s="237">
        <f>M12*-1</f>
        <v>-2268000.0000000005</v>
      </c>
      <c r="N42" s="237">
        <f aca="true" t="shared" si="13" ref="N42:O42">N12*-1</f>
        <v>-2916000.0000000005</v>
      </c>
      <c r="O42" s="238">
        <f t="shared" si="13"/>
        <v>-3240000.0000000005</v>
      </c>
    </row>
    <row r="43" spans="1:15" s="229" customFormat="1" ht="16.5" thickBot="1">
      <c r="A43" s="236" t="s">
        <v>58</v>
      </c>
      <c r="B43" s="230"/>
      <c r="C43" s="237">
        <f>C13*-1</f>
        <v>-22680000</v>
      </c>
      <c r="D43" s="237">
        <f aca="true" t="shared" si="14" ref="D43:E43">D13*-1</f>
        <v>-29160000</v>
      </c>
      <c r="E43" s="237">
        <f t="shared" si="14"/>
        <v>-32400000</v>
      </c>
      <c r="F43" s="237">
        <f aca="true" t="shared" si="15" ref="F43:G43">F13*-1</f>
        <v>0</v>
      </c>
      <c r="G43" s="237">
        <f t="shared" si="15"/>
        <v>0</v>
      </c>
      <c r="H43" s="237">
        <f aca="true" t="shared" si="16" ref="H43">H13*-1</f>
        <v>0</v>
      </c>
      <c r="I43" s="91"/>
      <c r="J43" s="91"/>
      <c r="K43" s="112" t="s">
        <v>111</v>
      </c>
      <c r="L43" s="113"/>
      <c r="M43" s="239">
        <f>SUM(M41:M42)</f>
        <v>-2338000.0000000005</v>
      </c>
      <c r="N43" s="239">
        <f aca="true" t="shared" si="17" ref="N43">SUM(N41:N42)</f>
        <v>-2938000.0000000005</v>
      </c>
      <c r="O43" s="81">
        <f aca="true" t="shared" si="18" ref="O43">SUM(O41:O42)</f>
        <v>-3252000.0000000005</v>
      </c>
    </row>
    <row r="44" spans="1:8" ht="16.5" thickBot="1">
      <c r="A44" s="236" t="s">
        <v>146</v>
      </c>
      <c r="B44" s="230"/>
      <c r="C44" s="237">
        <f>E44*0.5</f>
        <v>3450000</v>
      </c>
      <c r="D44" s="237">
        <f>E44*0.75</f>
        <v>5175000</v>
      </c>
      <c r="E44" s="237">
        <f>6900000</f>
        <v>6900000</v>
      </c>
      <c r="F44" s="237">
        <f aca="true" t="shared" si="19" ref="F44:H44">6900000</f>
        <v>6900000</v>
      </c>
      <c r="G44" s="237">
        <f t="shared" si="19"/>
        <v>6900000</v>
      </c>
      <c r="H44" s="237">
        <f t="shared" si="19"/>
        <v>6900000</v>
      </c>
    </row>
    <row r="45" spans="1:15" ht="16.5" thickBot="1">
      <c r="A45" s="112" t="s">
        <v>111</v>
      </c>
      <c r="B45" s="113"/>
      <c r="C45" s="239">
        <f>SUM(C42:C44)</f>
        <v>-19930000</v>
      </c>
      <c r="D45" s="239">
        <f aca="true" t="shared" si="20" ref="D45:E45">SUM(D42:D44)</f>
        <v>-24205000</v>
      </c>
      <c r="E45" s="239">
        <f t="shared" si="20"/>
        <v>-25620000</v>
      </c>
      <c r="F45" s="239">
        <f aca="true" t="shared" si="21" ref="F45">SUM(F42:F44)</f>
        <v>6840000</v>
      </c>
      <c r="G45" s="239">
        <f aca="true" t="shared" si="22" ref="G45:H45">SUM(G42:G44)</f>
        <v>6840000</v>
      </c>
      <c r="H45" s="239">
        <f t="shared" si="22"/>
        <v>6840000</v>
      </c>
      <c r="K45" s="240" t="s">
        <v>112</v>
      </c>
      <c r="L45" s="241"/>
      <c r="M45" s="242">
        <f>M38+M43</f>
        <v>1716507.5</v>
      </c>
      <c r="N45" s="242">
        <f>N38+N43</f>
        <v>1988494.9999999995</v>
      </c>
      <c r="O45" s="243">
        <f>O38+O43</f>
        <v>2204164.9874999993</v>
      </c>
    </row>
    <row r="46" ht="6" customHeight="1" thickBot="1"/>
    <row r="47" spans="1:8" ht="16.5" thickBot="1">
      <c r="A47" s="240" t="s">
        <v>112</v>
      </c>
      <c r="B47" s="241"/>
      <c r="C47" s="242">
        <f>C39+C45</f>
        <v>5639952.5</v>
      </c>
      <c r="D47" s="242">
        <f>D39+D45</f>
        <v>7758440</v>
      </c>
      <c r="E47" s="242">
        <f>E39+E45</f>
        <v>9762694.987499997</v>
      </c>
      <c r="F47" s="242">
        <f aca="true" t="shared" si="23" ref="F47:G47">F39+F45</f>
        <v>8825007.837125</v>
      </c>
      <c r="G47" s="242">
        <f t="shared" si="23"/>
        <v>8876366.57223875</v>
      </c>
      <c r="H47" s="243">
        <f aca="true" t="shared" si="24" ref="H47">H39+H45</f>
        <v>8929266.069405913</v>
      </c>
    </row>
    <row r="48" ht="6" customHeight="1" thickBot="1"/>
    <row r="49" spans="1:8" ht="16.5" thickBot="1">
      <c r="A49" s="240" t="s">
        <v>157</v>
      </c>
      <c r="B49" s="241"/>
      <c r="C49" s="242">
        <f>C13</f>
        <v>22680000</v>
      </c>
      <c r="D49" s="242">
        <f aca="true" t="shared" si="25" ref="D49:E49">D13</f>
        <v>29160000</v>
      </c>
      <c r="E49" s="242">
        <f t="shared" si="25"/>
        <v>32400000</v>
      </c>
      <c r="F49" s="242" t="s">
        <v>153</v>
      </c>
      <c r="G49" s="242" t="s">
        <v>153</v>
      </c>
      <c r="H49" s="243" t="s">
        <v>153</v>
      </c>
    </row>
    <row r="50" ht="16.5" customHeight="1">
      <c r="F50" s="92" t="s">
        <v>168</v>
      </c>
    </row>
    <row r="51" ht="16.5" customHeight="1" thickBot="1"/>
    <row r="52" spans="1:8" ht="18.75">
      <c r="A52" s="271" t="s">
        <v>158</v>
      </c>
      <c r="B52" s="272"/>
      <c r="C52" s="272"/>
      <c r="D52" s="272"/>
      <c r="E52" s="272"/>
      <c r="F52" s="272"/>
      <c r="G52" s="272"/>
      <c r="H52" s="273"/>
    </row>
    <row r="53" spans="1:8" ht="4.5" customHeight="1">
      <c r="A53" s="69"/>
      <c r="B53" s="29"/>
      <c r="C53" s="29"/>
      <c r="D53" s="29"/>
      <c r="E53" s="29"/>
      <c r="F53" s="29"/>
      <c r="G53" s="29"/>
      <c r="H53" s="70"/>
    </row>
    <row r="54" spans="1:8" ht="15">
      <c r="A54" s="274" t="s">
        <v>159</v>
      </c>
      <c r="B54" s="267"/>
      <c r="C54" s="268">
        <v>0.25</v>
      </c>
      <c r="D54" s="268">
        <v>0.25</v>
      </c>
      <c r="E54" s="268">
        <v>0.25</v>
      </c>
      <c r="F54" s="268">
        <v>0.25</v>
      </c>
      <c r="G54" s="268">
        <v>0.25</v>
      </c>
      <c r="H54" s="275">
        <v>0.25</v>
      </c>
    </row>
    <row r="55" spans="1:8" ht="15">
      <c r="A55" s="69" t="s">
        <v>161</v>
      </c>
      <c r="B55" s="29"/>
      <c r="C55" s="269">
        <f>C39*C54</f>
        <v>6392488.125</v>
      </c>
      <c r="D55" s="269">
        <f aca="true" t="shared" si="26" ref="D55:E55">D39*D54</f>
        <v>7990860</v>
      </c>
      <c r="E55" s="269">
        <f t="shared" si="26"/>
        <v>8845673.746875</v>
      </c>
      <c r="F55" s="269">
        <f aca="true" t="shared" si="27" ref="F55">F39*F54</f>
        <v>496251.95928125</v>
      </c>
      <c r="G55" s="269">
        <f aca="true" t="shared" si="28" ref="G55">G39*G54</f>
        <v>509091.6430596875</v>
      </c>
      <c r="H55" s="77">
        <f aca="true" t="shared" si="29" ref="H55">H39*H54</f>
        <v>522316.5173514781</v>
      </c>
    </row>
    <row r="56" spans="1:8" ht="15">
      <c r="A56" s="276" t="s">
        <v>162</v>
      </c>
      <c r="B56" s="265"/>
      <c r="C56" s="266">
        <f>C45*C54</f>
        <v>-4982500</v>
      </c>
      <c r="D56" s="266">
        <f aca="true" t="shared" si="30" ref="D56:E56">D45*D54</f>
        <v>-6051250</v>
      </c>
      <c r="E56" s="266">
        <f t="shared" si="30"/>
        <v>-6405000</v>
      </c>
      <c r="F56" s="266">
        <f aca="true" t="shared" si="31" ref="F56:H56">F45*F54</f>
        <v>1710000</v>
      </c>
      <c r="G56" s="266">
        <f t="shared" si="31"/>
        <v>1710000</v>
      </c>
      <c r="H56" s="277">
        <f t="shared" si="31"/>
        <v>1710000</v>
      </c>
    </row>
    <row r="57" spans="1:8" ht="15">
      <c r="A57" s="69" t="s">
        <v>160</v>
      </c>
      <c r="B57" s="29"/>
      <c r="C57" s="269">
        <f>SUM(C55:C56)</f>
        <v>1409988.125</v>
      </c>
      <c r="D57" s="269">
        <f aca="true" t="shared" si="32" ref="D57:E57">SUM(D55:D56)</f>
        <v>1939610</v>
      </c>
      <c r="E57" s="269">
        <f t="shared" si="32"/>
        <v>2440673.7468749993</v>
      </c>
      <c r="F57" s="269">
        <f aca="true" t="shared" si="33" ref="F57">SUM(F55:F56)</f>
        <v>2206251.95928125</v>
      </c>
      <c r="G57" s="269">
        <f aca="true" t="shared" si="34" ref="G57">SUM(G55:G56)</f>
        <v>2219091.6430596877</v>
      </c>
      <c r="H57" s="77">
        <f aca="true" t="shared" si="35" ref="H57">SUM(H55:H56)</f>
        <v>2232316.5173514783</v>
      </c>
    </row>
    <row r="58" spans="1:8" ht="15">
      <c r="A58" s="69"/>
      <c r="B58" s="29"/>
      <c r="C58" s="103"/>
      <c r="D58" s="103"/>
      <c r="E58" s="103"/>
      <c r="F58" s="103"/>
      <c r="G58" s="103"/>
      <c r="H58" s="104"/>
    </row>
    <row r="59" spans="1:8" ht="15">
      <c r="A59" s="274" t="s">
        <v>163</v>
      </c>
      <c r="B59" s="267"/>
      <c r="C59" s="270">
        <v>0.75</v>
      </c>
      <c r="D59" s="270">
        <v>0.75</v>
      </c>
      <c r="E59" s="270">
        <v>0.75</v>
      </c>
      <c r="F59" s="270">
        <v>0.75</v>
      </c>
      <c r="G59" s="270">
        <v>0.75</v>
      </c>
      <c r="H59" s="278">
        <v>0.75</v>
      </c>
    </row>
    <row r="60" spans="1:8" ht="15">
      <c r="A60" s="69" t="s">
        <v>164</v>
      </c>
      <c r="B60" s="29"/>
      <c r="C60" s="269">
        <f>C39*C59</f>
        <v>19177464.375</v>
      </c>
      <c r="D60" s="269">
        <f aca="true" t="shared" si="36" ref="D60:E60">D39*D59</f>
        <v>23972580</v>
      </c>
      <c r="E60" s="269">
        <f t="shared" si="36"/>
        <v>26537021.240624998</v>
      </c>
      <c r="F60" s="269">
        <f aca="true" t="shared" si="37" ref="F60">F39*F59</f>
        <v>1488755.8778437502</v>
      </c>
      <c r="G60" s="269">
        <f aca="true" t="shared" si="38" ref="G60">G39*G59</f>
        <v>1527274.9291790626</v>
      </c>
      <c r="H60" s="77">
        <f aca="true" t="shared" si="39" ref="H60">H39*H59</f>
        <v>1566949.5520544343</v>
      </c>
    </row>
    <row r="61" spans="1:8" ht="15">
      <c r="A61" s="276" t="s">
        <v>165</v>
      </c>
      <c r="B61" s="265"/>
      <c r="C61" s="266">
        <f>C45*C59</f>
        <v>-14947500</v>
      </c>
      <c r="D61" s="266">
        <f aca="true" t="shared" si="40" ref="D61:E61">D45*D59</f>
        <v>-18153750</v>
      </c>
      <c r="E61" s="266">
        <f t="shared" si="40"/>
        <v>-19215000</v>
      </c>
      <c r="F61" s="266">
        <f aca="true" t="shared" si="41" ref="F61:H61">F45*F59</f>
        <v>5130000</v>
      </c>
      <c r="G61" s="266">
        <f t="shared" si="41"/>
        <v>5130000</v>
      </c>
      <c r="H61" s="277">
        <f t="shared" si="41"/>
        <v>5130000</v>
      </c>
    </row>
    <row r="62" spans="1:8" ht="15">
      <c r="A62" s="69" t="s">
        <v>160</v>
      </c>
      <c r="B62" s="29"/>
      <c r="C62" s="269">
        <f>SUM(C60:C61)</f>
        <v>4229964.375</v>
      </c>
      <c r="D62" s="269">
        <f aca="true" t="shared" si="42" ref="D62:E62">SUM(D60:D61)</f>
        <v>5818830</v>
      </c>
      <c r="E62" s="269">
        <f t="shared" si="42"/>
        <v>7322021.240624998</v>
      </c>
      <c r="F62" s="269">
        <f aca="true" t="shared" si="43" ref="F62">SUM(F60:F61)</f>
        <v>6618755.877843751</v>
      </c>
      <c r="G62" s="269">
        <f aca="true" t="shared" si="44" ref="G62">SUM(G60:G61)</f>
        <v>6657274.929179063</v>
      </c>
      <c r="H62" s="77">
        <f aca="true" t="shared" si="45" ref="H62">SUM(H60:H61)</f>
        <v>6696949.552054434</v>
      </c>
    </row>
    <row r="63" spans="1:8" ht="15.75" thickBot="1">
      <c r="A63" s="279"/>
      <c r="B63" s="280"/>
      <c r="C63" s="280"/>
      <c r="D63" s="280"/>
      <c r="E63" s="280"/>
      <c r="F63" s="280"/>
      <c r="G63" s="280"/>
      <c r="H63" s="281"/>
    </row>
    <row r="67" ht="15.75" thickBot="1"/>
    <row r="68" spans="1:3" ht="15">
      <c r="A68" s="117" t="s">
        <v>89</v>
      </c>
      <c r="B68" s="118">
        <f>2.75*36</f>
        <v>99</v>
      </c>
      <c r="C68" s="119">
        <f>B68*12</f>
        <v>1188</v>
      </c>
    </row>
    <row r="69" spans="1:3" ht="15">
      <c r="A69" s="44" t="s">
        <v>90</v>
      </c>
      <c r="B69" s="15">
        <f>1.5*36</f>
        <v>54</v>
      </c>
      <c r="C69" s="120">
        <f>B69*12</f>
        <v>648</v>
      </c>
    </row>
    <row r="70" spans="1:3" ht="15">
      <c r="A70" s="44" t="s">
        <v>91</v>
      </c>
      <c r="B70" s="15">
        <f>1*36</f>
        <v>36</v>
      </c>
      <c r="C70" s="120">
        <f>B70*12</f>
        <v>432</v>
      </c>
    </row>
    <row r="71" spans="1:3" ht="15.75" thickBot="1">
      <c r="A71" s="121" t="s">
        <v>92</v>
      </c>
      <c r="B71" s="122">
        <v>5.4</v>
      </c>
      <c r="C71" s="123">
        <f>B71*12</f>
        <v>64.80000000000001</v>
      </c>
    </row>
  </sheetData>
  <printOptions/>
  <pageMargins left="0.25" right="0.25" top="0.75" bottom="0.75" header="0.3" footer="0.3"/>
  <pageSetup fitToHeight="1" fitToWidth="1" horizontalDpi="600" verticalDpi="600" orientation="portrait" scale="73" r:id="rId1"/>
  <headerFooter>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workbookViewId="0" topLeftCell="A1"/>
  </sheetViews>
  <sheetFormatPr defaultColWidth="9.140625" defaultRowHeight="15"/>
  <cols>
    <col min="1" max="1" width="2.7109375" style="0" customWidth="1"/>
    <col min="2" max="2" width="30.00390625" style="0" bestFit="1" customWidth="1"/>
    <col min="3" max="3" width="27.8515625" style="0" customWidth="1"/>
    <col min="4" max="4" width="12.00390625" style="0" customWidth="1"/>
    <col min="5" max="5" width="12.421875" style="0" customWidth="1"/>
    <col min="6" max="6" width="13.28125" style="0" customWidth="1"/>
    <col min="8" max="8" width="1.57421875" style="0" customWidth="1"/>
    <col min="9" max="9" width="34.57421875" style="0" customWidth="1"/>
    <col min="10" max="10" width="16.421875" style="0" customWidth="1"/>
    <col min="11" max="12" width="12.57421875" style="0" customWidth="1"/>
    <col min="13" max="13" width="15.140625" style="0" bestFit="1" customWidth="1"/>
    <col min="14" max="14" width="12.57421875" style="0" customWidth="1"/>
    <col min="15" max="15" width="15.140625" style="0" bestFit="1" customWidth="1"/>
    <col min="16" max="16" width="1.57421875" style="0" customWidth="1"/>
  </cols>
  <sheetData>
    <row r="1" ht="15">
      <c r="A1" s="28" t="s">
        <v>8</v>
      </c>
    </row>
    <row r="2" spans="1:8" ht="18.75">
      <c r="A2" s="28" t="s">
        <v>79</v>
      </c>
      <c r="H2" s="282" t="s">
        <v>79</v>
      </c>
    </row>
    <row r="3" spans="2:9" ht="15.75" thickBot="1">
      <c r="B3" s="116" t="s">
        <v>55</v>
      </c>
      <c r="C3" s="116" t="s">
        <v>95</v>
      </c>
      <c r="I3" s="203" t="s">
        <v>107</v>
      </c>
    </row>
    <row r="4" spans="2:16" ht="15.75" thickBot="1">
      <c r="B4" s="204"/>
      <c r="C4" s="10"/>
      <c r="D4" s="10"/>
      <c r="E4" s="10"/>
      <c r="F4" s="205"/>
      <c r="H4" s="83"/>
      <c r="I4" s="84"/>
      <c r="J4" s="84"/>
      <c r="K4" s="84"/>
      <c r="L4" s="84"/>
      <c r="M4" s="84"/>
      <c r="N4" s="84"/>
      <c r="O4" s="84"/>
      <c r="P4" s="85"/>
    </row>
    <row r="5" spans="2:16" ht="18.75">
      <c r="B5" s="1" t="s">
        <v>0</v>
      </c>
      <c r="C5" s="7"/>
      <c r="D5" s="8" t="s">
        <v>1</v>
      </c>
      <c r="E5" s="8" t="s">
        <v>2</v>
      </c>
      <c r="F5" s="9" t="s">
        <v>3</v>
      </c>
      <c r="H5" s="86"/>
      <c r="I5" s="55" t="s">
        <v>35</v>
      </c>
      <c r="J5" s="56"/>
      <c r="K5" s="57" t="s">
        <v>43</v>
      </c>
      <c r="L5" s="58"/>
      <c r="M5" s="57" t="s">
        <v>44</v>
      </c>
      <c r="N5" s="58"/>
      <c r="O5" s="57" t="s">
        <v>45</v>
      </c>
      <c r="P5" s="88"/>
    </row>
    <row r="6" spans="2:16" ht="15">
      <c r="B6" s="16" t="s">
        <v>6</v>
      </c>
      <c r="C6" s="17" t="s">
        <v>4</v>
      </c>
      <c r="D6" s="18">
        <v>35000</v>
      </c>
      <c r="E6" s="18">
        <v>35000</v>
      </c>
      <c r="F6" s="19">
        <v>25000</v>
      </c>
      <c r="H6" s="86"/>
      <c r="I6" s="59" t="s">
        <v>36</v>
      </c>
      <c r="J6" s="60"/>
      <c r="K6" s="61"/>
      <c r="L6" s="60"/>
      <c r="M6" s="61"/>
      <c r="N6" s="60"/>
      <c r="O6" s="61"/>
      <c r="P6" s="88"/>
    </row>
    <row r="7" spans="2:16" ht="15">
      <c r="B7" s="20"/>
      <c r="C7" s="21" t="s">
        <v>5</v>
      </c>
      <c r="D7" s="22">
        <v>0</v>
      </c>
      <c r="E7" s="22">
        <v>30000</v>
      </c>
      <c r="F7" s="23">
        <v>60000</v>
      </c>
      <c r="H7" s="86"/>
      <c r="I7" s="59"/>
      <c r="J7" s="62" t="s">
        <v>11</v>
      </c>
      <c r="K7" s="63" t="s">
        <v>39</v>
      </c>
      <c r="L7" s="62" t="s">
        <v>11</v>
      </c>
      <c r="M7" s="63" t="s">
        <v>39</v>
      </c>
      <c r="N7" s="62" t="s">
        <v>11</v>
      </c>
      <c r="O7" s="63" t="s">
        <v>39</v>
      </c>
      <c r="P7" s="88"/>
    </row>
    <row r="8" spans="2:16" ht="15">
      <c r="B8" s="16" t="s">
        <v>7</v>
      </c>
      <c r="C8" s="17" t="s">
        <v>4</v>
      </c>
      <c r="D8" s="18">
        <v>25000</v>
      </c>
      <c r="E8" s="18">
        <v>30000</v>
      </c>
      <c r="F8" s="19">
        <v>30000</v>
      </c>
      <c r="H8" s="86"/>
      <c r="I8" s="59" t="s">
        <v>87</v>
      </c>
      <c r="J8" s="82">
        <f aca="true" t="shared" si="0" ref="J8:O9">J20+J29</f>
        <v>1</v>
      </c>
      <c r="K8" s="64">
        <f t="shared" si="0"/>
        <v>90300</v>
      </c>
      <c r="L8" s="82">
        <f t="shared" si="0"/>
        <v>2</v>
      </c>
      <c r="M8" s="64">
        <f t="shared" si="0"/>
        <v>187800</v>
      </c>
      <c r="N8" s="82">
        <f t="shared" si="0"/>
        <v>2</v>
      </c>
      <c r="O8" s="64">
        <f t="shared" si="0"/>
        <v>195400</v>
      </c>
      <c r="P8" s="88"/>
    </row>
    <row r="9" spans="2:16" ht="15">
      <c r="B9" s="20"/>
      <c r="C9" s="21" t="s">
        <v>5</v>
      </c>
      <c r="D9" s="22">
        <v>0</v>
      </c>
      <c r="E9" s="22">
        <v>20000</v>
      </c>
      <c r="F9" s="23">
        <v>45000</v>
      </c>
      <c r="H9" s="86"/>
      <c r="I9" s="59" t="s">
        <v>108</v>
      </c>
      <c r="J9" s="82">
        <f t="shared" si="0"/>
        <v>1</v>
      </c>
      <c r="K9" s="64">
        <f t="shared" si="0"/>
        <v>115915</v>
      </c>
      <c r="L9" s="82">
        <f t="shared" si="0"/>
        <v>1</v>
      </c>
      <c r="M9" s="64">
        <f t="shared" si="0"/>
        <v>120600</v>
      </c>
      <c r="N9" s="82">
        <f t="shared" si="0"/>
        <v>1</v>
      </c>
      <c r="O9" s="64">
        <f t="shared" si="0"/>
        <v>125400</v>
      </c>
      <c r="P9" s="88"/>
    </row>
    <row r="10" spans="2:16" ht="15.75">
      <c r="B10" s="24" t="s">
        <v>7</v>
      </c>
      <c r="C10" s="25" t="s">
        <v>4</v>
      </c>
      <c r="D10" s="97">
        <v>35000</v>
      </c>
      <c r="E10" s="97">
        <v>11000</v>
      </c>
      <c r="F10" s="98">
        <v>6000</v>
      </c>
      <c r="H10" s="86"/>
      <c r="I10" s="59" t="s">
        <v>80</v>
      </c>
      <c r="J10" s="82">
        <f aca="true" t="shared" si="1" ref="J10:O13">J22+J31</f>
        <v>5</v>
      </c>
      <c r="K10" s="64">
        <f t="shared" si="1"/>
        <v>648000</v>
      </c>
      <c r="L10" s="82">
        <f t="shared" si="1"/>
        <v>6</v>
      </c>
      <c r="M10" s="64">
        <f t="shared" si="1"/>
        <v>808800</v>
      </c>
      <c r="N10" s="82">
        <f t="shared" si="1"/>
        <v>7</v>
      </c>
      <c r="O10" s="64">
        <f t="shared" si="1"/>
        <v>981400</v>
      </c>
      <c r="P10" s="88"/>
    </row>
    <row r="11" spans="2:16" ht="16.5" thickBot="1">
      <c r="B11" s="26"/>
      <c r="C11" s="27" t="s">
        <v>5</v>
      </c>
      <c r="D11" s="206">
        <v>0</v>
      </c>
      <c r="E11" s="206">
        <v>34000</v>
      </c>
      <c r="F11" s="207">
        <v>44000</v>
      </c>
      <c r="H11" s="86"/>
      <c r="I11" s="59" t="s">
        <v>75</v>
      </c>
      <c r="J11" s="82">
        <f t="shared" si="1"/>
        <v>0.75</v>
      </c>
      <c r="K11" s="64">
        <f t="shared" si="1"/>
        <v>104775</v>
      </c>
      <c r="L11" s="82">
        <f t="shared" si="1"/>
        <v>1</v>
      </c>
      <c r="M11" s="64">
        <f t="shared" si="1"/>
        <v>145300</v>
      </c>
      <c r="N11" s="82">
        <f t="shared" si="1"/>
        <v>1</v>
      </c>
      <c r="O11" s="64">
        <f t="shared" si="1"/>
        <v>151100</v>
      </c>
      <c r="P11" s="88"/>
    </row>
    <row r="12" spans="2:16" ht="15">
      <c r="B12" s="30" t="s">
        <v>30</v>
      </c>
      <c r="C12" s="30"/>
      <c r="D12" s="31">
        <f aca="true" t="shared" si="2" ref="D12:F13">D10/10000</f>
        <v>3.5</v>
      </c>
      <c r="E12" s="31">
        <f t="shared" si="2"/>
        <v>1.1</v>
      </c>
      <c r="F12" s="31">
        <f t="shared" si="2"/>
        <v>0.6</v>
      </c>
      <c r="H12" s="86"/>
      <c r="I12" s="59" t="s">
        <v>16</v>
      </c>
      <c r="J12" s="82">
        <f t="shared" si="1"/>
        <v>0.75</v>
      </c>
      <c r="K12" s="64">
        <f t="shared" si="1"/>
        <v>68587.5</v>
      </c>
      <c r="L12" s="82">
        <f t="shared" si="1"/>
        <v>0.75</v>
      </c>
      <c r="M12" s="64">
        <f t="shared" si="1"/>
        <v>71325</v>
      </c>
      <c r="N12" s="82">
        <f t="shared" si="1"/>
        <v>0.75</v>
      </c>
      <c r="O12" s="64">
        <f t="shared" si="1"/>
        <v>74175</v>
      </c>
      <c r="P12" s="88"/>
    </row>
    <row r="13" spans="2:16" ht="15">
      <c r="B13" s="30" t="s">
        <v>31</v>
      </c>
      <c r="C13" s="30"/>
      <c r="D13" s="31">
        <f t="shared" si="2"/>
        <v>0</v>
      </c>
      <c r="E13" s="31">
        <f t="shared" si="2"/>
        <v>3.4</v>
      </c>
      <c r="F13" s="31">
        <f t="shared" si="2"/>
        <v>4.4</v>
      </c>
      <c r="H13" s="86"/>
      <c r="I13" s="59" t="s">
        <v>26</v>
      </c>
      <c r="J13" s="82">
        <f t="shared" si="1"/>
        <v>0</v>
      </c>
      <c r="K13" s="64">
        <f t="shared" si="1"/>
        <v>0</v>
      </c>
      <c r="L13" s="82">
        <f t="shared" si="1"/>
        <v>0</v>
      </c>
      <c r="M13" s="64">
        <f t="shared" si="1"/>
        <v>0</v>
      </c>
      <c r="N13" s="82">
        <f t="shared" si="1"/>
        <v>0</v>
      </c>
      <c r="O13" s="64">
        <f t="shared" si="1"/>
        <v>0</v>
      </c>
      <c r="P13" s="88"/>
    </row>
    <row r="14" spans="8:16" ht="16.5" thickBot="1">
      <c r="H14" s="86"/>
      <c r="I14" s="65" t="s">
        <v>38</v>
      </c>
      <c r="J14" s="66">
        <f>J26+J35</f>
        <v>8.5</v>
      </c>
      <c r="K14" s="67">
        <f>SUM(K8:K13)</f>
        <v>1027577.5</v>
      </c>
      <c r="L14" s="66">
        <f>L26+L35</f>
        <v>10.75</v>
      </c>
      <c r="M14" s="67">
        <f>SUM(M8:M13)</f>
        <v>1333825</v>
      </c>
      <c r="N14" s="66">
        <f>N26+N35</f>
        <v>11.75</v>
      </c>
      <c r="O14" s="67">
        <f>SUM(O8:O13)</f>
        <v>1527475</v>
      </c>
      <c r="P14" s="88"/>
    </row>
    <row r="15" spans="8:16" ht="15.75" thickBot="1">
      <c r="H15" s="86"/>
      <c r="I15" s="4"/>
      <c r="J15" s="4"/>
      <c r="K15" s="4"/>
      <c r="L15" s="4"/>
      <c r="M15" s="4"/>
      <c r="N15" s="4"/>
      <c r="O15" s="4"/>
      <c r="P15" s="88"/>
    </row>
    <row r="16" spans="2:16" ht="19.5" thickBot="1">
      <c r="B16" s="208" t="s">
        <v>9</v>
      </c>
      <c r="C16" s="209"/>
      <c r="D16" s="210" t="s">
        <v>51</v>
      </c>
      <c r="E16" s="211"/>
      <c r="F16" s="212"/>
      <c r="H16" s="86"/>
      <c r="I16" s="4"/>
      <c r="J16" s="4"/>
      <c r="K16" s="4"/>
      <c r="L16" s="4"/>
      <c r="M16" s="4"/>
      <c r="N16" s="4"/>
      <c r="O16" s="4"/>
      <c r="P16" s="88"/>
    </row>
    <row r="17" spans="2:16" ht="18.75">
      <c r="B17" s="213" t="s">
        <v>109</v>
      </c>
      <c r="C17" s="214"/>
      <c r="D17" s="215"/>
      <c r="E17" s="215"/>
      <c r="F17" s="216"/>
      <c r="H17" s="86"/>
      <c r="I17" s="42" t="s">
        <v>22</v>
      </c>
      <c r="J17" s="39"/>
      <c r="K17" s="9" t="s">
        <v>43</v>
      </c>
      <c r="L17" s="40"/>
      <c r="M17" s="9" t="s">
        <v>44</v>
      </c>
      <c r="N17" s="40"/>
      <c r="O17" s="9" t="s">
        <v>45</v>
      </c>
      <c r="P17" s="88"/>
    </row>
    <row r="18" spans="2:16" ht="15">
      <c r="B18" s="217" t="s">
        <v>11</v>
      </c>
      <c r="C18" s="218" t="s">
        <v>10</v>
      </c>
      <c r="D18" s="219" t="s">
        <v>12</v>
      </c>
      <c r="E18" s="215"/>
      <c r="F18" s="216"/>
      <c r="H18" s="86"/>
      <c r="I18" s="68" t="s">
        <v>46</v>
      </c>
      <c r="J18" s="69"/>
      <c r="K18" s="70"/>
      <c r="L18" s="69"/>
      <c r="M18" s="70"/>
      <c r="N18" s="69"/>
      <c r="O18" s="70"/>
      <c r="P18" s="88"/>
    </row>
    <row r="19" spans="2:16" ht="15">
      <c r="B19" s="220">
        <v>2</v>
      </c>
      <c r="C19" s="214" t="s">
        <v>13</v>
      </c>
      <c r="D19" s="221" t="s">
        <v>88</v>
      </c>
      <c r="E19" s="215"/>
      <c r="F19" s="216"/>
      <c r="H19" s="86"/>
      <c r="I19" s="71" t="s">
        <v>12</v>
      </c>
      <c r="J19" s="72" t="s">
        <v>11</v>
      </c>
      <c r="K19" s="73" t="s">
        <v>39</v>
      </c>
      <c r="L19" s="72" t="s">
        <v>11</v>
      </c>
      <c r="M19" s="73" t="s">
        <v>39</v>
      </c>
      <c r="N19" s="72" t="s">
        <v>11</v>
      </c>
      <c r="O19" s="73" t="s">
        <v>39</v>
      </c>
      <c r="P19" s="88"/>
    </row>
    <row r="20" spans="2:16" ht="15">
      <c r="B20" s="220"/>
      <c r="C20" s="214"/>
      <c r="D20" s="221"/>
      <c r="E20" s="215"/>
      <c r="F20" s="216"/>
      <c r="H20" s="86"/>
      <c r="I20" s="74" t="s">
        <v>87</v>
      </c>
      <c r="J20" s="75">
        <v>1</v>
      </c>
      <c r="K20" s="76">
        <f aca="true" t="shared" si="3" ref="K20:K25">J20*C41</f>
        <v>90300</v>
      </c>
      <c r="L20" s="75">
        <v>1</v>
      </c>
      <c r="M20" s="77">
        <f aca="true" t="shared" si="4" ref="M20:M25">L20*D41</f>
        <v>93900</v>
      </c>
      <c r="N20" s="75">
        <v>1</v>
      </c>
      <c r="O20" s="77">
        <f aca="true" t="shared" si="5" ref="O20:O25">N20*E41</f>
        <v>97700</v>
      </c>
      <c r="P20" s="88"/>
    </row>
    <row r="21" spans="2:16" ht="15">
      <c r="B21" s="220">
        <v>2</v>
      </c>
      <c r="C21" s="214" t="s">
        <v>33</v>
      </c>
      <c r="D21" s="221" t="s">
        <v>93</v>
      </c>
      <c r="E21" s="215"/>
      <c r="F21" s="216"/>
      <c r="H21" s="86"/>
      <c r="I21" s="74" t="s">
        <v>108</v>
      </c>
      <c r="J21" s="75">
        <v>1</v>
      </c>
      <c r="K21" s="76">
        <f t="shared" si="3"/>
        <v>115915</v>
      </c>
      <c r="L21" s="75">
        <v>0</v>
      </c>
      <c r="M21" s="77">
        <f t="shared" si="4"/>
        <v>0</v>
      </c>
      <c r="N21" s="75">
        <v>0</v>
      </c>
      <c r="O21" s="77">
        <f t="shared" si="5"/>
        <v>0</v>
      </c>
      <c r="P21" s="88"/>
    </row>
    <row r="22" spans="2:16" ht="15">
      <c r="B22" s="220">
        <v>0.5</v>
      </c>
      <c r="C22" s="214" t="s">
        <v>32</v>
      </c>
      <c r="D22" s="221" t="s">
        <v>94</v>
      </c>
      <c r="E22" s="215"/>
      <c r="F22" s="216"/>
      <c r="H22" s="86"/>
      <c r="I22" s="74" t="s">
        <v>80</v>
      </c>
      <c r="J22" s="75">
        <v>5</v>
      </c>
      <c r="K22" s="76">
        <f t="shared" si="3"/>
        <v>648000</v>
      </c>
      <c r="L22" s="75">
        <v>1</v>
      </c>
      <c r="M22" s="77">
        <f t="shared" si="4"/>
        <v>134800</v>
      </c>
      <c r="N22" s="75">
        <v>0.5</v>
      </c>
      <c r="O22" s="77">
        <f t="shared" si="5"/>
        <v>70100</v>
      </c>
      <c r="P22" s="88"/>
    </row>
    <row r="23" spans="2:16" ht="15">
      <c r="B23" s="220">
        <v>0.25</v>
      </c>
      <c r="C23" s="214" t="s">
        <v>14</v>
      </c>
      <c r="D23" s="221" t="s">
        <v>16</v>
      </c>
      <c r="E23" s="215"/>
      <c r="F23" s="216"/>
      <c r="H23" s="86"/>
      <c r="I23" s="74" t="s">
        <v>75</v>
      </c>
      <c r="J23" s="75">
        <v>0.75</v>
      </c>
      <c r="K23" s="76">
        <f t="shared" si="3"/>
        <v>104775</v>
      </c>
      <c r="L23" s="75">
        <v>0.25</v>
      </c>
      <c r="M23" s="77">
        <f t="shared" si="4"/>
        <v>36325</v>
      </c>
      <c r="N23" s="75">
        <v>0.25</v>
      </c>
      <c r="O23" s="77">
        <f t="shared" si="5"/>
        <v>37775</v>
      </c>
      <c r="P23" s="88"/>
    </row>
    <row r="24" spans="2:16" ht="15">
      <c r="B24" s="220">
        <v>0</v>
      </c>
      <c r="C24" s="214" t="s">
        <v>28</v>
      </c>
      <c r="D24" s="221" t="s">
        <v>29</v>
      </c>
      <c r="E24" s="215"/>
      <c r="F24" s="216"/>
      <c r="H24" s="86"/>
      <c r="I24" s="74" t="s">
        <v>16</v>
      </c>
      <c r="J24" s="75">
        <v>0.75</v>
      </c>
      <c r="K24" s="76">
        <f t="shared" si="3"/>
        <v>68587.5</v>
      </c>
      <c r="L24" s="75">
        <v>0.25</v>
      </c>
      <c r="M24" s="77">
        <f t="shared" si="4"/>
        <v>23775</v>
      </c>
      <c r="N24" s="75">
        <v>0.25</v>
      </c>
      <c r="O24" s="77">
        <f t="shared" si="5"/>
        <v>24725</v>
      </c>
      <c r="P24" s="88"/>
    </row>
    <row r="25" spans="2:16" ht="15.75" thickBot="1">
      <c r="B25" s="222">
        <f>SUM(B19:B24)</f>
        <v>4.75</v>
      </c>
      <c r="C25" s="223" t="s">
        <v>15</v>
      </c>
      <c r="D25" s="224"/>
      <c r="E25" s="225"/>
      <c r="F25" s="226"/>
      <c r="H25" s="86"/>
      <c r="I25" s="74" t="s">
        <v>26</v>
      </c>
      <c r="J25" s="75">
        <f>B24*D$12</f>
        <v>0</v>
      </c>
      <c r="K25" s="76">
        <f t="shared" si="3"/>
        <v>0</v>
      </c>
      <c r="L25" s="75">
        <f>E$12*B24</f>
        <v>0</v>
      </c>
      <c r="M25" s="77">
        <f t="shared" si="4"/>
        <v>0</v>
      </c>
      <c r="N25" s="75">
        <f>F$12*B24</f>
        <v>0</v>
      </c>
      <c r="O25" s="77">
        <f t="shared" si="5"/>
        <v>0</v>
      </c>
      <c r="P25" s="88"/>
    </row>
    <row r="26" spans="2:16" ht="16.5" thickBot="1">
      <c r="B26" s="137" t="s">
        <v>21</v>
      </c>
      <c r="C26" s="138"/>
      <c r="D26" s="139"/>
      <c r="E26" s="140"/>
      <c r="F26" s="141" t="s">
        <v>37</v>
      </c>
      <c r="H26" s="86"/>
      <c r="I26" s="78" t="s">
        <v>48</v>
      </c>
      <c r="J26" s="79">
        <f aca="true" t="shared" si="6" ref="J26:O26">SUM(J20:J25)</f>
        <v>8.5</v>
      </c>
      <c r="K26" s="80">
        <f t="shared" si="6"/>
        <v>1027577.5</v>
      </c>
      <c r="L26" s="79">
        <f t="shared" si="6"/>
        <v>2.5</v>
      </c>
      <c r="M26" s="81">
        <f t="shared" si="6"/>
        <v>288800</v>
      </c>
      <c r="N26" s="79">
        <f t="shared" si="6"/>
        <v>2</v>
      </c>
      <c r="O26" s="81">
        <f t="shared" si="6"/>
        <v>230300</v>
      </c>
      <c r="P26" s="88"/>
    </row>
    <row r="27" spans="2:16" ht="15">
      <c r="B27" s="142" t="s">
        <v>19</v>
      </c>
      <c r="C27" s="138"/>
      <c r="D27" s="139"/>
      <c r="E27" s="140"/>
      <c r="F27" s="141" t="s">
        <v>20</v>
      </c>
      <c r="H27" s="86"/>
      <c r="I27" s="43" t="s">
        <v>47</v>
      </c>
      <c r="J27" s="44"/>
      <c r="K27" s="45"/>
      <c r="L27" s="44"/>
      <c r="M27" s="45"/>
      <c r="N27" s="44"/>
      <c r="O27" s="45"/>
      <c r="P27" s="88"/>
    </row>
    <row r="28" spans="2:16" ht="15">
      <c r="B28" s="143" t="s">
        <v>11</v>
      </c>
      <c r="C28" s="144" t="s">
        <v>10</v>
      </c>
      <c r="D28" s="145" t="s">
        <v>12</v>
      </c>
      <c r="E28" s="140"/>
      <c r="F28" s="141"/>
      <c r="H28" s="86"/>
      <c r="I28" s="46" t="s">
        <v>12</v>
      </c>
      <c r="J28" s="38" t="s">
        <v>11</v>
      </c>
      <c r="K28" s="47" t="s">
        <v>39</v>
      </c>
      <c r="L28" s="38" t="s">
        <v>11</v>
      </c>
      <c r="M28" s="47" t="s">
        <v>39</v>
      </c>
      <c r="N28" s="38" t="s">
        <v>11</v>
      </c>
      <c r="O28" s="47" t="s">
        <v>39</v>
      </c>
      <c r="P28" s="88"/>
    </row>
    <row r="29" spans="2:16" ht="15">
      <c r="B29" s="146">
        <v>1</v>
      </c>
      <c r="C29" s="138" t="s">
        <v>13</v>
      </c>
      <c r="D29" s="139" t="s">
        <v>17</v>
      </c>
      <c r="E29" s="140"/>
      <c r="F29" s="141"/>
      <c r="H29" s="86"/>
      <c r="I29" s="48" t="s">
        <v>87</v>
      </c>
      <c r="J29" s="14">
        <v>0</v>
      </c>
      <c r="K29" s="49">
        <f>J29*C50</f>
        <v>0</v>
      </c>
      <c r="L29" s="14">
        <v>1</v>
      </c>
      <c r="M29" s="50">
        <f aca="true" t="shared" si="7" ref="M29:M34">L29*D41</f>
        <v>93900</v>
      </c>
      <c r="N29" s="14">
        <v>1</v>
      </c>
      <c r="O29" s="50">
        <f aca="true" t="shared" si="8" ref="O29:O34">N29*E41</f>
        <v>97700</v>
      </c>
      <c r="P29" s="88"/>
    </row>
    <row r="30" spans="2:16" ht="15">
      <c r="B30" s="146">
        <v>2</v>
      </c>
      <c r="C30" s="138" t="s">
        <v>33</v>
      </c>
      <c r="D30" s="139" t="s">
        <v>18</v>
      </c>
      <c r="E30" s="140"/>
      <c r="F30" s="141"/>
      <c r="H30" s="86"/>
      <c r="I30" s="48" t="s">
        <v>108</v>
      </c>
      <c r="J30" s="14">
        <v>0</v>
      </c>
      <c r="K30" s="49">
        <f>J30*C50</f>
        <v>0</v>
      </c>
      <c r="L30" s="14">
        <v>1</v>
      </c>
      <c r="M30" s="50">
        <f t="shared" si="7"/>
        <v>120600</v>
      </c>
      <c r="N30" s="14">
        <v>1</v>
      </c>
      <c r="O30" s="50">
        <f t="shared" si="8"/>
        <v>125400</v>
      </c>
      <c r="P30" s="88"/>
    </row>
    <row r="31" spans="2:16" ht="15">
      <c r="B31" s="146">
        <v>0.25</v>
      </c>
      <c r="C31" s="138" t="s">
        <v>32</v>
      </c>
      <c r="D31" s="139" t="s">
        <v>34</v>
      </c>
      <c r="E31" s="140"/>
      <c r="F31" s="141"/>
      <c r="H31" s="86"/>
      <c r="I31" s="48" t="s">
        <v>80</v>
      </c>
      <c r="J31" s="14">
        <v>0</v>
      </c>
      <c r="K31" s="49">
        <f>J31*C51</f>
        <v>0</v>
      </c>
      <c r="L31" s="14">
        <v>5</v>
      </c>
      <c r="M31" s="50">
        <f t="shared" si="7"/>
        <v>674000</v>
      </c>
      <c r="N31" s="14">
        <v>6.5</v>
      </c>
      <c r="O31" s="50">
        <f t="shared" si="8"/>
        <v>911300</v>
      </c>
      <c r="P31" s="88"/>
    </row>
    <row r="32" spans="2:16" ht="15">
      <c r="B32" s="146">
        <v>0.5</v>
      </c>
      <c r="C32" s="138" t="s">
        <v>14</v>
      </c>
      <c r="D32" s="139" t="s">
        <v>16</v>
      </c>
      <c r="E32" s="140"/>
      <c r="F32" s="141"/>
      <c r="H32" s="86"/>
      <c r="I32" s="48" t="s">
        <v>75</v>
      </c>
      <c r="J32" s="14">
        <v>0</v>
      </c>
      <c r="K32" s="49">
        <f>J32*C52</f>
        <v>0</v>
      </c>
      <c r="L32" s="14">
        <v>0.75</v>
      </c>
      <c r="M32" s="50">
        <f t="shared" si="7"/>
        <v>108975</v>
      </c>
      <c r="N32" s="14">
        <v>0.75</v>
      </c>
      <c r="O32" s="50">
        <f t="shared" si="8"/>
        <v>113325</v>
      </c>
      <c r="P32" s="88"/>
    </row>
    <row r="33" spans="2:16" ht="15">
      <c r="B33" s="146">
        <v>0.1</v>
      </c>
      <c r="C33" s="138" t="s">
        <v>28</v>
      </c>
      <c r="D33" s="139" t="s">
        <v>26</v>
      </c>
      <c r="E33" s="140"/>
      <c r="F33" s="141"/>
      <c r="H33" s="86"/>
      <c r="I33" s="48" t="s">
        <v>16</v>
      </c>
      <c r="J33" s="14">
        <v>0</v>
      </c>
      <c r="K33" s="49">
        <f>J33*C53</f>
        <v>0</v>
      </c>
      <c r="L33" s="14">
        <v>0.5</v>
      </c>
      <c r="M33" s="50">
        <f t="shared" si="7"/>
        <v>47550</v>
      </c>
      <c r="N33" s="14">
        <v>0.5</v>
      </c>
      <c r="O33" s="50">
        <f t="shared" si="8"/>
        <v>49450</v>
      </c>
      <c r="P33" s="88"/>
    </row>
    <row r="34" spans="2:16" ht="15.75" thickBot="1">
      <c r="B34" s="147">
        <f>SUM(B29:B33)</f>
        <v>3.85</v>
      </c>
      <c r="C34" s="148" t="s">
        <v>15</v>
      </c>
      <c r="D34" s="149"/>
      <c r="E34" s="150"/>
      <c r="F34" s="151"/>
      <c r="H34" s="86"/>
      <c r="I34" s="48" t="s">
        <v>26</v>
      </c>
      <c r="J34" s="14">
        <v>0</v>
      </c>
      <c r="K34" s="49">
        <f>J34*C54</f>
        <v>0</v>
      </c>
      <c r="L34" s="14">
        <v>0</v>
      </c>
      <c r="M34" s="50">
        <f t="shared" si="7"/>
        <v>0</v>
      </c>
      <c r="N34" s="14">
        <v>0</v>
      </c>
      <c r="O34" s="50">
        <f t="shared" si="8"/>
        <v>0</v>
      </c>
      <c r="P34" s="88"/>
    </row>
    <row r="35" spans="8:16" ht="16.5" thickBot="1">
      <c r="H35" s="86"/>
      <c r="I35" s="51" t="s">
        <v>49</v>
      </c>
      <c r="J35" s="52">
        <f aca="true" t="shared" si="9" ref="J35:O35">SUM(J29:J34)</f>
        <v>0</v>
      </c>
      <c r="K35" s="53">
        <f t="shared" si="9"/>
        <v>0</v>
      </c>
      <c r="L35" s="52">
        <f t="shared" si="9"/>
        <v>8.25</v>
      </c>
      <c r="M35" s="54">
        <f t="shared" si="9"/>
        <v>1045025</v>
      </c>
      <c r="N35" s="52">
        <f t="shared" si="9"/>
        <v>9.75</v>
      </c>
      <c r="O35" s="54">
        <f t="shared" si="9"/>
        <v>1297175</v>
      </c>
      <c r="P35" s="88"/>
    </row>
    <row r="36" spans="2:16" ht="15.75" thickBot="1">
      <c r="B36" s="32" t="s">
        <v>8</v>
      </c>
      <c r="C36" s="10"/>
      <c r="D36" s="10"/>
      <c r="E36" s="10"/>
      <c r="F36" s="11"/>
      <c r="H36" s="87"/>
      <c r="I36" s="90"/>
      <c r="J36" s="90"/>
      <c r="K36" s="90"/>
      <c r="L36" s="90"/>
      <c r="M36" s="90"/>
      <c r="N36" s="90"/>
      <c r="O36" s="90"/>
      <c r="P36" s="89"/>
    </row>
    <row r="37" spans="2:6" ht="15">
      <c r="B37" s="33" t="s">
        <v>50</v>
      </c>
      <c r="C37" s="4"/>
      <c r="D37" s="4"/>
      <c r="E37" s="4"/>
      <c r="F37" s="3"/>
    </row>
    <row r="38" spans="2:6" ht="15">
      <c r="B38" s="5"/>
      <c r="C38" s="4"/>
      <c r="D38" s="4"/>
      <c r="E38" s="4"/>
      <c r="F38" s="34"/>
    </row>
    <row r="39" spans="2:6" ht="15">
      <c r="B39" s="5" t="s">
        <v>27</v>
      </c>
      <c r="C39" s="2" t="s">
        <v>40</v>
      </c>
      <c r="D39" s="2" t="s">
        <v>41</v>
      </c>
      <c r="E39" s="2" t="s">
        <v>42</v>
      </c>
      <c r="F39" s="3"/>
    </row>
    <row r="40" spans="2:6" ht="15">
      <c r="B40" s="5"/>
      <c r="C40" s="13" t="s">
        <v>23</v>
      </c>
      <c r="D40" s="13" t="s">
        <v>24</v>
      </c>
      <c r="E40" s="13" t="s">
        <v>25</v>
      </c>
      <c r="F40" s="41"/>
    </row>
    <row r="41" spans="2:6" ht="15">
      <c r="B41" s="5" t="s">
        <v>87</v>
      </c>
      <c r="C41" s="35">
        <v>90300</v>
      </c>
      <c r="D41" s="35">
        <f aca="true" t="shared" si="10" ref="D41:E45">ROUND((C41*1.04),-2)</f>
        <v>93900</v>
      </c>
      <c r="E41" s="35">
        <f t="shared" si="10"/>
        <v>97700</v>
      </c>
      <c r="F41" s="36"/>
    </row>
    <row r="42" spans="2:6" ht="15">
      <c r="B42" s="5" t="s">
        <v>108</v>
      </c>
      <c r="C42" s="35">
        <v>115915</v>
      </c>
      <c r="D42" s="35">
        <f aca="true" t="shared" si="11" ref="D42">ROUND((C42*1.04),-2)</f>
        <v>120600</v>
      </c>
      <c r="E42" s="35">
        <f aca="true" t="shared" si="12" ref="E42">ROUND((D42*1.04),-2)</f>
        <v>125400</v>
      </c>
      <c r="F42" s="36"/>
    </row>
    <row r="43" spans="2:6" ht="15">
      <c r="B43" s="5" t="s">
        <v>100</v>
      </c>
      <c r="C43" s="35">
        <v>129600</v>
      </c>
      <c r="D43" s="35">
        <f t="shared" si="10"/>
        <v>134800</v>
      </c>
      <c r="E43" s="35">
        <f t="shared" si="10"/>
        <v>140200</v>
      </c>
      <c r="F43" s="36"/>
    </row>
    <row r="44" spans="2:6" ht="15">
      <c r="B44" s="5" t="s">
        <v>101</v>
      </c>
      <c r="C44" s="35">
        <v>139700</v>
      </c>
      <c r="D44" s="35">
        <f t="shared" si="10"/>
        <v>145300</v>
      </c>
      <c r="E44" s="35">
        <f t="shared" si="10"/>
        <v>151100</v>
      </c>
      <c r="F44" s="36"/>
    </row>
    <row r="45" spans="2:6" ht="15">
      <c r="B45" s="5" t="s">
        <v>16</v>
      </c>
      <c r="C45" s="35">
        <v>91450</v>
      </c>
      <c r="D45" s="35">
        <f t="shared" si="10"/>
        <v>95100</v>
      </c>
      <c r="E45" s="35">
        <f t="shared" si="10"/>
        <v>98900</v>
      </c>
      <c r="F45" s="36"/>
    </row>
    <row r="46" spans="2:6" ht="15">
      <c r="B46" s="5" t="s">
        <v>98</v>
      </c>
      <c r="C46" s="35"/>
      <c r="D46" s="35"/>
      <c r="E46" s="35"/>
      <c r="F46" s="36"/>
    </row>
    <row r="47" spans="2:6" ht="15">
      <c r="B47" s="5"/>
      <c r="C47" s="4"/>
      <c r="D47" s="4"/>
      <c r="E47" s="4"/>
      <c r="F47" s="34"/>
    </row>
    <row r="48" spans="2:6" ht="15">
      <c r="B48" s="5" t="s">
        <v>54</v>
      </c>
      <c r="C48" s="4"/>
      <c r="D48" s="4"/>
      <c r="E48" s="4"/>
      <c r="F48" s="34"/>
    </row>
    <row r="49" spans="2:6" ht="15">
      <c r="B49" s="5" t="s">
        <v>52</v>
      </c>
      <c r="C49" s="4"/>
      <c r="D49" s="4"/>
      <c r="E49" s="4"/>
      <c r="F49" s="34"/>
    </row>
    <row r="50" spans="2:6" ht="15">
      <c r="B50" s="5" t="s">
        <v>53</v>
      </c>
      <c r="C50" s="4"/>
      <c r="D50" s="4"/>
      <c r="E50" s="4"/>
      <c r="F50" s="34"/>
    </row>
    <row r="51" spans="2:6" ht="15.75" thickBot="1">
      <c r="B51" s="6" t="s">
        <v>99</v>
      </c>
      <c r="C51" s="12"/>
      <c r="D51" s="12"/>
      <c r="E51" s="12"/>
      <c r="F51" s="37"/>
    </row>
  </sheetData>
  <printOptions/>
  <pageMargins left="0.25" right="0.25" top="0.75" bottom="0.75" header="0.3" footer="0.3"/>
  <pageSetup fitToHeight="1" fitToWidth="1" horizontalDpi="600" verticalDpi="600" orientation="landscape" r:id="rId1"/>
  <headerFooter>
    <oddFooter>&amp;L&amp;Z&amp;F&amp;R&amp;D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workbookViewId="0" topLeftCell="A1"/>
  </sheetViews>
  <sheetFormatPr defaultColWidth="8.7109375" defaultRowHeight="15"/>
  <cols>
    <col min="1" max="1" width="1.57421875" style="153" customWidth="1"/>
    <col min="2" max="2" width="18.57421875" style="153" customWidth="1"/>
    <col min="3" max="3" width="8.7109375" style="153" customWidth="1"/>
    <col min="4" max="4" width="14.00390625" style="153" bestFit="1" customWidth="1"/>
    <col min="5" max="5" width="13.7109375" style="153" bestFit="1" customWidth="1"/>
    <col min="6" max="6" width="13.140625" style="153" customWidth="1"/>
    <col min="7" max="7" width="4.57421875" style="153" customWidth="1"/>
    <col min="8" max="8" width="19.421875" style="153" customWidth="1"/>
    <col min="9" max="9" width="8.57421875" style="153" customWidth="1"/>
    <col min="10" max="10" width="14.00390625" style="153" bestFit="1" customWidth="1"/>
    <col min="11" max="11" width="13.8515625" style="153" customWidth="1"/>
    <col min="12" max="12" width="13.140625" style="153" customWidth="1"/>
    <col min="13" max="13" width="4.57421875" style="153" customWidth="1"/>
    <col min="14" max="14" width="16.8515625" style="153" customWidth="1"/>
    <col min="15" max="15" width="8.7109375" style="153" customWidth="1"/>
    <col min="16" max="17" width="14.57421875" style="153" customWidth="1"/>
    <col min="18" max="18" width="13.140625" style="153" customWidth="1"/>
    <col min="19" max="19" width="4.57421875" style="153" customWidth="1"/>
    <col min="20" max="21" width="12.57421875" style="153" customWidth="1"/>
    <col min="22" max="23" width="14.57421875" style="153" customWidth="1"/>
    <col min="24" max="24" width="13.57421875" style="153" customWidth="1"/>
    <col min="25" max="16384" width="8.7109375" style="153" customWidth="1"/>
  </cols>
  <sheetData>
    <row r="1" spans="1:8" ht="15.75">
      <c r="A1" s="152" t="s">
        <v>102</v>
      </c>
      <c r="F1" s="154" t="s">
        <v>96</v>
      </c>
      <c r="H1" s="202" t="s">
        <v>106</v>
      </c>
    </row>
    <row r="2" spans="1:6" ht="16.5" thickBot="1">
      <c r="A2" s="152"/>
      <c r="F2" s="154"/>
    </row>
    <row r="3" spans="2:24" ht="24" thickBot="1">
      <c r="B3" s="155" t="s">
        <v>84</v>
      </c>
      <c r="C3" s="156"/>
      <c r="D3" s="156"/>
      <c r="E3" s="156"/>
      <c r="F3" s="157"/>
      <c r="H3" s="155" t="s">
        <v>85</v>
      </c>
      <c r="I3" s="156"/>
      <c r="J3" s="156"/>
      <c r="K3" s="156"/>
      <c r="L3" s="157"/>
      <c r="N3" s="155" t="s">
        <v>86</v>
      </c>
      <c r="O3" s="158"/>
      <c r="P3" s="158"/>
      <c r="Q3" s="158"/>
      <c r="R3" s="159"/>
      <c r="T3" s="155" t="s">
        <v>82</v>
      </c>
      <c r="U3" s="158"/>
      <c r="V3" s="158"/>
      <c r="W3" s="158"/>
      <c r="X3" s="159"/>
    </row>
    <row r="4" spans="2:24" s="160" customFormat="1" ht="18.75">
      <c r="B4" s="161" t="s">
        <v>0</v>
      </c>
      <c r="C4" s="162"/>
      <c r="D4" s="163" t="s">
        <v>1</v>
      </c>
      <c r="E4" s="163" t="s">
        <v>2</v>
      </c>
      <c r="F4" s="164" t="s">
        <v>3</v>
      </c>
      <c r="H4" s="161" t="s">
        <v>0</v>
      </c>
      <c r="I4" s="162"/>
      <c r="J4" s="163" t="s">
        <v>1</v>
      </c>
      <c r="K4" s="163" t="s">
        <v>2</v>
      </c>
      <c r="L4" s="164" t="s">
        <v>3</v>
      </c>
      <c r="N4" s="161" t="s">
        <v>0</v>
      </c>
      <c r="O4" s="162"/>
      <c r="P4" s="163" t="s">
        <v>1</v>
      </c>
      <c r="Q4" s="163" t="s">
        <v>2</v>
      </c>
      <c r="R4" s="164" t="s">
        <v>3</v>
      </c>
      <c r="T4" s="161" t="s">
        <v>0</v>
      </c>
      <c r="U4" s="162"/>
      <c r="V4" s="163" t="s">
        <v>1</v>
      </c>
      <c r="W4" s="163" t="s">
        <v>2</v>
      </c>
      <c r="X4" s="164" t="s">
        <v>3</v>
      </c>
    </row>
    <row r="5" spans="2:24" ht="15">
      <c r="B5" s="165"/>
      <c r="C5" s="166" t="s">
        <v>4</v>
      </c>
      <c r="D5" s="167">
        <v>10000</v>
      </c>
      <c r="E5" s="167">
        <v>16000</v>
      </c>
      <c r="F5" s="168">
        <v>16000</v>
      </c>
      <c r="H5" s="165"/>
      <c r="I5" s="166" t="s">
        <v>4</v>
      </c>
      <c r="J5" s="167">
        <v>10000</v>
      </c>
      <c r="K5" s="167">
        <v>16000</v>
      </c>
      <c r="L5" s="168">
        <v>16000</v>
      </c>
      <c r="N5" s="165"/>
      <c r="O5" s="166" t="s">
        <v>4</v>
      </c>
      <c r="P5" s="167">
        <v>10000</v>
      </c>
      <c r="Q5" s="167">
        <v>16000</v>
      </c>
      <c r="R5" s="168">
        <v>16000</v>
      </c>
      <c r="T5" s="165"/>
      <c r="U5" s="166" t="s">
        <v>4</v>
      </c>
      <c r="V5" s="167">
        <v>10000</v>
      </c>
      <c r="W5" s="167">
        <v>16000</v>
      </c>
      <c r="X5" s="168">
        <v>16000</v>
      </c>
    </row>
    <row r="6" spans="2:24" ht="15">
      <c r="B6" s="169"/>
      <c r="C6" s="170" t="s">
        <v>5</v>
      </c>
      <c r="D6" s="171">
        <v>0</v>
      </c>
      <c r="E6" s="171">
        <v>9000</v>
      </c>
      <c r="F6" s="172">
        <v>24000</v>
      </c>
      <c r="H6" s="169"/>
      <c r="I6" s="170" t="s">
        <v>5</v>
      </c>
      <c r="J6" s="171">
        <v>0</v>
      </c>
      <c r="K6" s="171">
        <v>9000</v>
      </c>
      <c r="L6" s="172">
        <v>24000</v>
      </c>
      <c r="N6" s="169"/>
      <c r="O6" s="170" t="s">
        <v>5</v>
      </c>
      <c r="P6" s="171">
        <v>0</v>
      </c>
      <c r="Q6" s="171">
        <v>9000</v>
      </c>
      <c r="R6" s="172">
        <v>24000</v>
      </c>
      <c r="T6" s="169"/>
      <c r="U6" s="170" t="s">
        <v>5</v>
      </c>
      <c r="V6" s="171">
        <v>0</v>
      </c>
      <c r="W6" s="171">
        <v>9000</v>
      </c>
      <c r="X6" s="172">
        <v>24000</v>
      </c>
    </row>
    <row r="7" spans="2:24" s="173" customFormat="1" ht="18.75">
      <c r="B7" s="174" t="s">
        <v>59</v>
      </c>
      <c r="C7" s="175"/>
      <c r="D7" s="176">
        <f>SUM(D5:D6)</f>
        <v>10000</v>
      </c>
      <c r="E7" s="176">
        <f aca="true" t="shared" si="0" ref="E7:F7">SUM(E5:E6)</f>
        <v>25000</v>
      </c>
      <c r="F7" s="177">
        <f t="shared" si="0"/>
        <v>40000</v>
      </c>
      <c r="H7" s="174" t="s">
        <v>59</v>
      </c>
      <c r="I7" s="175"/>
      <c r="J7" s="176">
        <f>SUM(J5:J6)</f>
        <v>10000</v>
      </c>
      <c r="K7" s="176">
        <f aca="true" t="shared" si="1" ref="K7">SUM(K5:K6)</f>
        <v>25000</v>
      </c>
      <c r="L7" s="177">
        <f aca="true" t="shared" si="2" ref="L7">SUM(L5:L6)</f>
        <v>40000</v>
      </c>
      <c r="N7" s="174" t="s">
        <v>59</v>
      </c>
      <c r="O7" s="175"/>
      <c r="P7" s="176">
        <f>SUM(P5:P6)</f>
        <v>10000</v>
      </c>
      <c r="Q7" s="176">
        <f aca="true" t="shared" si="3" ref="Q7:R7">SUM(Q5:Q6)</f>
        <v>25000</v>
      </c>
      <c r="R7" s="177">
        <f t="shared" si="3"/>
        <v>40000</v>
      </c>
      <c r="T7" s="174" t="s">
        <v>59</v>
      </c>
      <c r="U7" s="175"/>
      <c r="V7" s="176">
        <f>SUM(V5:V6)</f>
        <v>10000</v>
      </c>
      <c r="W7" s="176">
        <f aca="true" t="shared" si="4" ref="W7:X7">SUM(W5:W6)</f>
        <v>25000</v>
      </c>
      <c r="X7" s="177">
        <f t="shared" si="4"/>
        <v>40000</v>
      </c>
    </row>
    <row r="8" spans="2:24" ht="15">
      <c r="B8" s="169"/>
      <c r="C8" s="178"/>
      <c r="D8" s="178"/>
      <c r="E8" s="178"/>
      <c r="F8" s="179"/>
      <c r="H8" s="169"/>
      <c r="I8" s="178"/>
      <c r="J8" s="178"/>
      <c r="K8" s="178"/>
      <c r="L8" s="179"/>
      <c r="N8" s="169"/>
      <c r="O8" s="178"/>
      <c r="P8" s="178"/>
      <c r="Q8" s="178"/>
      <c r="R8" s="179"/>
      <c r="T8" s="169"/>
      <c r="U8" s="178"/>
      <c r="V8" s="178"/>
      <c r="W8" s="178"/>
      <c r="X8" s="179"/>
    </row>
    <row r="9" spans="2:24" ht="15">
      <c r="B9" s="180" t="s">
        <v>56</v>
      </c>
      <c r="C9" s="178"/>
      <c r="D9" s="181">
        <f>D7*8</f>
        <v>80000</v>
      </c>
      <c r="E9" s="181">
        <f>E7*8</f>
        <v>200000</v>
      </c>
      <c r="F9" s="182">
        <f>F7*8</f>
        <v>320000</v>
      </c>
      <c r="H9" s="180" t="s">
        <v>56</v>
      </c>
      <c r="I9" s="178"/>
      <c r="J9" s="181">
        <f>J5*5*4</f>
        <v>200000</v>
      </c>
      <c r="K9" s="181">
        <f>K5*5*4</f>
        <v>320000</v>
      </c>
      <c r="L9" s="182">
        <f>L5*5*4</f>
        <v>320000</v>
      </c>
      <c r="N9" s="180" t="s">
        <v>56</v>
      </c>
      <c r="O9" s="178"/>
      <c r="P9" s="181">
        <f>P5*5*4</f>
        <v>200000</v>
      </c>
      <c r="Q9" s="181">
        <f>Q5*5*4</f>
        <v>320000</v>
      </c>
      <c r="R9" s="182">
        <f>R5*5*4</f>
        <v>320000</v>
      </c>
      <c r="T9" s="180" t="s">
        <v>56</v>
      </c>
      <c r="U9" s="178"/>
      <c r="V9" s="181">
        <f>2*V5</f>
        <v>20000</v>
      </c>
      <c r="W9" s="181">
        <f>2*W5</f>
        <v>32000</v>
      </c>
      <c r="X9" s="182">
        <f>2*X5</f>
        <v>32000</v>
      </c>
    </row>
    <row r="10" spans="2:24" ht="15">
      <c r="B10" s="169"/>
      <c r="C10" s="183" t="s">
        <v>83</v>
      </c>
      <c r="D10" s="178"/>
      <c r="E10" s="178"/>
      <c r="F10" s="179"/>
      <c r="H10" s="169"/>
      <c r="I10" s="183" t="s">
        <v>76</v>
      </c>
      <c r="J10" s="178"/>
      <c r="K10" s="178"/>
      <c r="L10" s="179"/>
      <c r="N10" s="169"/>
      <c r="O10" s="183" t="s">
        <v>76</v>
      </c>
      <c r="P10" s="178"/>
      <c r="Q10" s="178"/>
      <c r="R10" s="179"/>
      <c r="T10" s="169"/>
      <c r="U10" s="183" t="s">
        <v>57</v>
      </c>
      <c r="V10" s="178"/>
      <c r="W10" s="178"/>
      <c r="X10" s="179"/>
    </row>
    <row r="11" spans="2:24" ht="15">
      <c r="B11" s="169"/>
      <c r="C11" s="178"/>
      <c r="D11" s="178"/>
      <c r="E11" s="178"/>
      <c r="F11" s="179"/>
      <c r="H11" s="169"/>
      <c r="I11" s="178"/>
      <c r="J11" s="178"/>
      <c r="K11" s="178"/>
      <c r="L11" s="179"/>
      <c r="N11" s="169"/>
      <c r="O11" s="178"/>
      <c r="P11" s="178"/>
      <c r="Q11" s="178"/>
      <c r="R11" s="179"/>
      <c r="T11" s="169"/>
      <c r="U11" s="178"/>
      <c r="V11" s="178"/>
      <c r="W11" s="178"/>
      <c r="X11" s="179"/>
    </row>
    <row r="12" spans="2:24" ht="15">
      <c r="B12" s="180" t="s">
        <v>58</v>
      </c>
      <c r="C12" s="178"/>
      <c r="D12" s="181">
        <f>D7*FULLFAREANPASS</f>
        <v>11880000</v>
      </c>
      <c r="E12" s="181">
        <f>E7*FULLFAREANPASS</f>
        <v>29700000</v>
      </c>
      <c r="F12" s="182">
        <f>F7*FULLFAREANPASS</f>
        <v>47520000</v>
      </c>
      <c r="H12" s="180" t="s">
        <v>58</v>
      </c>
      <c r="I12" s="178"/>
      <c r="J12" s="181">
        <f>J7*LIFTFAREANPASS</f>
        <v>6480000</v>
      </c>
      <c r="K12" s="181">
        <f>K7*LIFTFAREANPASS</f>
        <v>16200000</v>
      </c>
      <c r="L12" s="182">
        <f>L7*LIFTFAREANPASS</f>
        <v>25920000</v>
      </c>
      <c r="N12" s="180" t="s">
        <v>58</v>
      </c>
      <c r="O12" s="178"/>
      <c r="P12" s="181">
        <f>P7*RRFPFAREANPASS</f>
        <v>4320000</v>
      </c>
      <c r="Q12" s="181">
        <f>Q7*RRFPFAREANPASS</f>
        <v>10800000</v>
      </c>
      <c r="R12" s="182">
        <f>R7*RRFPFAREANPASS</f>
        <v>17280000</v>
      </c>
      <c r="T12" s="180" t="s">
        <v>58</v>
      </c>
      <c r="U12" s="178"/>
      <c r="V12" s="181">
        <f>V7*HSFAREANPASS</f>
        <v>648000.0000000001</v>
      </c>
      <c r="W12" s="181">
        <f>W7*HSFAREANPASS</f>
        <v>1620000.0000000002</v>
      </c>
      <c r="X12" s="182">
        <f>X7*HSFAREANPASS</f>
        <v>2592000.0000000005</v>
      </c>
    </row>
    <row r="13" spans="2:24" ht="15">
      <c r="B13" s="169"/>
      <c r="C13" s="183" t="s">
        <v>97</v>
      </c>
      <c r="D13" s="178"/>
      <c r="E13" s="178"/>
      <c r="F13" s="179"/>
      <c r="H13" s="169"/>
      <c r="I13" s="183" t="s">
        <v>74</v>
      </c>
      <c r="J13" s="178"/>
      <c r="K13" s="178"/>
      <c r="L13" s="179"/>
      <c r="N13" s="169"/>
      <c r="O13" s="183" t="s">
        <v>81</v>
      </c>
      <c r="P13" s="178"/>
      <c r="Q13" s="178"/>
      <c r="R13" s="179"/>
      <c r="T13" s="169"/>
      <c r="U13" s="183" t="s">
        <v>73</v>
      </c>
      <c r="V13" s="178"/>
      <c r="W13" s="178"/>
      <c r="X13" s="179"/>
    </row>
    <row r="14" spans="2:24" ht="15">
      <c r="B14" s="169"/>
      <c r="C14" s="178"/>
      <c r="D14" s="178"/>
      <c r="E14" s="178"/>
      <c r="F14" s="179"/>
      <c r="H14" s="169"/>
      <c r="I14" s="178"/>
      <c r="J14" s="178"/>
      <c r="K14" s="178"/>
      <c r="L14" s="179"/>
      <c r="N14" s="169"/>
      <c r="O14" s="178"/>
      <c r="P14" s="178"/>
      <c r="Q14" s="178"/>
      <c r="R14" s="179"/>
      <c r="T14" s="169"/>
      <c r="U14" s="178"/>
      <c r="V14" s="178"/>
      <c r="W14" s="178"/>
      <c r="X14" s="179"/>
    </row>
    <row r="15" spans="2:24" ht="15">
      <c r="B15" s="180" t="s">
        <v>60</v>
      </c>
      <c r="C15" s="178"/>
      <c r="D15" s="178"/>
      <c r="E15" s="178"/>
      <c r="F15" s="179"/>
      <c r="H15" s="180" t="s">
        <v>60</v>
      </c>
      <c r="I15" s="178"/>
      <c r="J15" s="178"/>
      <c r="K15" s="178"/>
      <c r="L15" s="179"/>
      <c r="N15" s="180" t="s">
        <v>60</v>
      </c>
      <c r="O15" s="178"/>
      <c r="P15" s="178"/>
      <c r="Q15" s="178"/>
      <c r="R15" s="179"/>
      <c r="T15" s="180" t="s">
        <v>60</v>
      </c>
      <c r="U15" s="178"/>
      <c r="V15" s="178"/>
      <c r="W15" s="178"/>
      <c r="X15" s="179"/>
    </row>
    <row r="16" spans="2:24" ht="15">
      <c r="B16" s="169"/>
      <c r="C16" s="178"/>
      <c r="D16" s="181">
        <f>[0]!YR1LABOR</f>
        <v>1027577.5</v>
      </c>
      <c r="E16" s="181">
        <f>[0]!YR2LABOR</f>
        <v>1333825</v>
      </c>
      <c r="F16" s="182">
        <f>[0]!YR3LABOR</f>
        <v>1527475</v>
      </c>
      <c r="H16" s="169"/>
      <c r="I16" s="178"/>
      <c r="J16" s="181">
        <f>[0]!YR1LABOR</f>
        <v>1027577.5</v>
      </c>
      <c r="K16" s="181">
        <f>[0]!YR2LABOR</f>
        <v>1333825</v>
      </c>
      <c r="L16" s="182">
        <f>[0]!YR3LABOR</f>
        <v>1527475</v>
      </c>
      <c r="N16" s="169"/>
      <c r="O16" s="178"/>
      <c r="P16" s="181">
        <f>[0]!YR1LABOR</f>
        <v>1027577.5</v>
      </c>
      <c r="Q16" s="181">
        <f>[0]!YR2LABOR</f>
        <v>1333825</v>
      </c>
      <c r="R16" s="182">
        <f>[0]!YR3LABOR</f>
        <v>1527475</v>
      </c>
      <c r="T16" s="169"/>
      <c r="U16" s="178"/>
      <c r="V16" s="181">
        <f>[0]!YR1LABOR</f>
        <v>1027577.5</v>
      </c>
      <c r="W16" s="181">
        <f>[0]!YR2LABOR</f>
        <v>1333825</v>
      </c>
      <c r="X16" s="182">
        <f>[0]!YR3LABOR</f>
        <v>1527475</v>
      </c>
    </row>
    <row r="17" spans="2:24" ht="15">
      <c r="B17" s="169"/>
      <c r="C17" s="178"/>
      <c r="D17" s="178"/>
      <c r="E17" s="178"/>
      <c r="F17" s="179"/>
      <c r="H17" s="169"/>
      <c r="I17" s="178"/>
      <c r="J17" s="178"/>
      <c r="K17" s="178"/>
      <c r="L17" s="179"/>
      <c r="N17" s="169"/>
      <c r="O17" s="178"/>
      <c r="P17" s="178"/>
      <c r="Q17" s="178"/>
      <c r="R17" s="179"/>
      <c r="T17" s="169"/>
      <c r="U17" s="178"/>
      <c r="V17" s="178"/>
      <c r="W17" s="178"/>
      <c r="X17" s="179"/>
    </row>
    <row r="18" spans="2:24" ht="15">
      <c r="B18" s="180" t="s">
        <v>61</v>
      </c>
      <c r="C18" s="178"/>
      <c r="D18" s="178"/>
      <c r="E18" s="178"/>
      <c r="F18" s="179"/>
      <c r="H18" s="180" t="s">
        <v>61</v>
      </c>
      <c r="I18" s="178"/>
      <c r="J18" s="178"/>
      <c r="K18" s="178"/>
      <c r="L18" s="179"/>
      <c r="N18" s="180" t="s">
        <v>61</v>
      </c>
      <c r="O18" s="178"/>
      <c r="P18" s="178"/>
      <c r="Q18" s="178"/>
      <c r="R18" s="179"/>
      <c r="T18" s="180" t="s">
        <v>61</v>
      </c>
      <c r="U18" s="178"/>
      <c r="V18" s="178"/>
      <c r="W18" s="178"/>
      <c r="X18" s="179"/>
    </row>
    <row r="19" spans="2:24" ht="15">
      <c r="B19" s="169"/>
      <c r="C19" s="178"/>
      <c r="D19" s="181">
        <v>140000</v>
      </c>
      <c r="E19" s="181">
        <v>140000</v>
      </c>
      <c r="F19" s="182">
        <v>140000</v>
      </c>
      <c r="H19" s="169"/>
      <c r="I19" s="178"/>
      <c r="J19" s="181">
        <v>140000</v>
      </c>
      <c r="K19" s="181">
        <v>140000</v>
      </c>
      <c r="L19" s="182">
        <v>140000</v>
      </c>
      <c r="N19" s="169"/>
      <c r="O19" s="178"/>
      <c r="P19" s="181">
        <v>140000</v>
      </c>
      <c r="Q19" s="181">
        <v>140000</v>
      </c>
      <c r="R19" s="182">
        <v>140000</v>
      </c>
      <c r="T19" s="169"/>
      <c r="U19" s="178"/>
      <c r="V19" s="181">
        <v>140000</v>
      </c>
      <c r="W19" s="181">
        <v>140000</v>
      </c>
      <c r="X19" s="182">
        <v>140000</v>
      </c>
    </row>
    <row r="20" spans="2:24" ht="15">
      <c r="B20" s="169"/>
      <c r="C20" s="178"/>
      <c r="D20" s="181"/>
      <c r="E20" s="181"/>
      <c r="F20" s="182"/>
      <c r="H20" s="169"/>
      <c r="I20" s="178"/>
      <c r="J20" s="181"/>
      <c r="K20" s="181"/>
      <c r="L20" s="182"/>
      <c r="N20" s="169"/>
      <c r="O20" s="178"/>
      <c r="P20" s="181"/>
      <c r="Q20" s="181"/>
      <c r="R20" s="182"/>
      <c r="T20" s="169"/>
      <c r="U20" s="178"/>
      <c r="V20" s="181"/>
      <c r="W20" s="181"/>
      <c r="X20" s="182"/>
    </row>
    <row r="21" spans="2:24" ht="15">
      <c r="B21" s="180" t="s">
        <v>62</v>
      </c>
      <c r="C21" s="178"/>
      <c r="D21" s="181"/>
      <c r="E21" s="181"/>
      <c r="F21" s="182"/>
      <c r="H21" s="180" t="s">
        <v>62</v>
      </c>
      <c r="I21" s="178"/>
      <c r="J21" s="181"/>
      <c r="K21" s="181"/>
      <c r="L21" s="182"/>
      <c r="N21" s="180" t="s">
        <v>62</v>
      </c>
      <c r="O21" s="178"/>
      <c r="P21" s="181"/>
      <c r="Q21" s="181"/>
      <c r="R21" s="182"/>
      <c r="T21" s="180" t="s">
        <v>62</v>
      </c>
      <c r="U21" s="178"/>
      <c r="V21" s="181"/>
      <c r="W21" s="181"/>
      <c r="X21" s="182"/>
    </row>
    <row r="22" spans="2:24" ht="15">
      <c r="B22" s="169" t="s">
        <v>63</v>
      </c>
      <c r="C22" s="178"/>
      <c r="D22" s="181">
        <f>2.4*D5</f>
        <v>24000</v>
      </c>
      <c r="E22" s="181">
        <f>E5*2.4</f>
        <v>38400</v>
      </c>
      <c r="F22" s="182">
        <f>F5*2.4</f>
        <v>38400</v>
      </c>
      <c r="H22" s="169" t="s">
        <v>63</v>
      </c>
      <c r="I22" s="178"/>
      <c r="J22" s="181">
        <f>2.4*J5</f>
        <v>24000</v>
      </c>
      <c r="K22" s="181">
        <f>K5*2.4</f>
        <v>38400</v>
      </c>
      <c r="L22" s="182">
        <f>L5*2.4</f>
        <v>38400</v>
      </c>
      <c r="N22" s="169" t="s">
        <v>63</v>
      </c>
      <c r="O22" s="178"/>
      <c r="P22" s="181">
        <f>2.4*P5</f>
        <v>24000</v>
      </c>
      <c r="Q22" s="181">
        <f>Q5*2.4</f>
        <v>38400</v>
      </c>
      <c r="R22" s="182">
        <f>R5*2.4</f>
        <v>38400</v>
      </c>
      <c r="T22" s="169" t="s">
        <v>63</v>
      </c>
      <c r="U22" s="178"/>
      <c r="V22" s="181">
        <f>2.4*V5</f>
        <v>24000</v>
      </c>
      <c r="W22" s="181">
        <f>W5*2.4</f>
        <v>38400</v>
      </c>
      <c r="X22" s="182">
        <f>X5*2.4</f>
        <v>38400</v>
      </c>
    </row>
    <row r="23" spans="2:24" ht="15">
      <c r="B23" s="169" t="s">
        <v>77</v>
      </c>
      <c r="C23" s="178"/>
      <c r="D23" s="181">
        <f>D5*0.5*2.4</f>
        <v>12000</v>
      </c>
      <c r="E23" s="181">
        <f>E7*0.5*2.4</f>
        <v>30000</v>
      </c>
      <c r="F23" s="182">
        <f>F7*0.5*2.4</f>
        <v>48000</v>
      </c>
      <c r="H23" s="169" t="s">
        <v>77</v>
      </c>
      <c r="I23" s="178"/>
      <c r="J23" s="181">
        <f>J5*0.5*2.4</f>
        <v>12000</v>
      </c>
      <c r="K23" s="181">
        <f>K7*0.5*2.4</f>
        <v>30000</v>
      </c>
      <c r="L23" s="182">
        <f>L7*0.5*2.4</f>
        <v>48000</v>
      </c>
      <c r="N23" s="169" t="s">
        <v>77</v>
      </c>
      <c r="O23" s="178"/>
      <c r="P23" s="181">
        <f>P5*0.5*2.4</f>
        <v>12000</v>
      </c>
      <c r="Q23" s="181">
        <f>Q7*0.5*2.4</f>
        <v>30000</v>
      </c>
      <c r="R23" s="182">
        <f>R7*0.5*2.4</f>
        <v>48000</v>
      </c>
      <c r="T23" s="169" t="s">
        <v>77</v>
      </c>
      <c r="U23" s="178"/>
      <c r="V23" s="181">
        <f>V5*0.5*2.4</f>
        <v>12000</v>
      </c>
      <c r="W23" s="181">
        <f>W7*0.5*2.4</f>
        <v>30000</v>
      </c>
      <c r="X23" s="182">
        <f>X7*0.5*2.4</f>
        <v>48000</v>
      </c>
    </row>
    <row r="24" spans="2:24" ht="15">
      <c r="B24" s="169" t="s">
        <v>64</v>
      </c>
      <c r="C24" s="178"/>
      <c r="D24" s="181"/>
      <c r="E24" s="181"/>
      <c r="F24" s="182">
        <f>D7*2.4</f>
        <v>24000</v>
      </c>
      <c r="H24" s="169" t="s">
        <v>64</v>
      </c>
      <c r="I24" s="178"/>
      <c r="J24" s="181"/>
      <c r="K24" s="181"/>
      <c r="L24" s="182">
        <f>J7*2.4</f>
        <v>24000</v>
      </c>
      <c r="N24" s="169" t="s">
        <v>64</v>
      </c>
      <c r="O24" s="178"/>
      <c r="P24" s="181"/>
      <c r="Q24" s="181"/>
      <c r="R24" s="182">
        <f>P7*2.4</f>
        <v>24000</v>
      </c>
      <c r="T24" s="169" t="s">
        <v>64</v>
      </c>
      <c r="U24" s="178"/>
      <c r="V24" s="181"/>
      <c r="W24" s="181"/>
      <c r="X24" s="182">
        <f>V7*2.4</f>
        <v>24000</v>
      </c>
    </row>
    <row r="25" spans="2:24" ht="15">
      <c r="B25" s="169"/>
      <c r="C25" s="178"/>
      <c r="D25" s="181"/>
      <c r="E25" s="181"/>
      <c r="F25" s="182"/>
      <c r="H25" s="169"/>
      <c r="I25" s="178"/>
      <c r="J25" s="181"/>
      <c r="K25" s="181"/>
      <c r="L25" s="182"/>
      <c r="N25" s="169"/>
      <c r="O25" s="178"/>
      <c r="P25" s="181"/>
      <c r="Q25" s="181"/>
      <c r="R25" s="182"/>
      <c r="T25" s="169"/>
      <c r="U25" s="178"/>
      <c r="V25" s="181"/>
      <c r="W25" s="181"/>
      <c r="X25" s="182"/>
    </row>
    <row r="26" spans="2:24" ht="15">
      <c r="B26" s="180" t="s">
        <v>65</v>
      </c>
      <c r="C26" s="178"/>
      <c r="D26" s="181"/>
      <c r="E26" s="181"/>
      <c r="F26" s="182"/>
      <c r="H26" s="180" t="s">
        <v>65</v>
      </c>
      <c r="I26" s="178"/>
      <c r="J26" s="181"/>
      <c r="K26" s="181"/>
      <c r="L26" s="182"/>
      <c r="N26" s="180" t="s">
        <v>65</v>
      </c>
      <c r="O26" s="178"/>
      <c r="P26" s="181"/>
      <c r="Q26" s="181"/>
      <c r="R26" s="182"/>
      <c r="T26" s="180" t="s">
        <v>65</v>
      </c>
      <c r="U26" s="178"/>
      <c r="V26" s="181"/>
      <c r="W26" s="181"/>
      <c r="X26" s="182"/>
    </row>
    <row r="27" spans="2:24" ht="15">
      <c r="B27" s="169" t="s">
        <v>66</v>
      </c>
      <c r="C27" s="178"/>
      <c r="D27" s="181">
        <f>D7*0.09*2</f>
        <v>1800</v>
      </c>
      <c r="E27" s="181">
        <f>0.09*E7</f>
        <v>2250</v>
      </c>
      <c r="F27" s="182">
        <f>0.09*F7</f>
        <v>3600</v>
      </c>
      <c r="H27" s="169" t="s">
        <v>66</v>
      </c>
      <c r="I27" s="178"/>
      <c r="J27" s="181">
        <f>J7*0.09*2</f>
        <v>1800</v>
      </c>
      <c r="K27" s="181">
        <f>0.09*K7</f>
        <v>2250</v>
      </c>
      <c r="L27" s="182">
        <f>0.09*L7</f>
        <v>3600</v>
      </c>
      <c r="N27" s="169" t="s">
        <v>66</v>
      </c>
      <c r="O27" s="178"/>
      <c r="P27" s="181">
        <f>P7*0.09*2</f>
        <v>1800</v>
      </c>
      <c r="Q27" s="181">
        <f>0.09*Q7</f>
        <v>2250</v>
      </c>
      <c r="R27" s="182">
        <f>0.09*R7</f>
        <v>3600</v>
      </c>
      <c r="T27" s="169" t="s">
        <v>66</v>
      </c>
      <c r="U27" s="178"/>
      <c r="V27" s="181">
        <f>V7*0.09*2</f>
        <v>1800</v>
      </c>
      <c r="W27" s="181">
        <f>0.09*W7</f>
        <v>2250</v>
      </c>
      <c r="X27" s="182">
        <f>0.09*X7</f>
        <v>3600</v>
      </c>
    </row>
    <row r="28" spans="2:24" ht="15">
      <c r="B28" s="184" t="s">
        <v>67</v>
      </c>
      <c r="C28" s="178"/>
      <c r="D28" s="181">
        <f>0.0225*(D9+D12)</f>
        <v>269100</v>
      </c>
      <c r="E28" s="181">
        <f>0.0225*(E9+E12)</f>
        <v>672750</v>
      </c>
      <c r="F28" s="182">
        <f>0.0225*(F9+F12)</f>
        <v>1076400</v>
      </c>
      <c r="H28" s="184" t="s">
        <v>67</v>
      </c>
      <c r="I28" s="178"/>
      <c r="J28" s="181">
        <f>0.0225*(J9+J12)</f>
        <v>150300</v>
      </c>
      <c r="K28" s="181">
        <f>0.0225*(K9+K12)</f>
        <v>371700</v>
      </c>
      <c r="L28" s="182">
        <f>0.0225*(L9+L12)</f>
        <v>590400</v>
      </c>
      <c r="N28" s="184" t="s">
        <v>67</v>
      </c>
      <c r="O28" s="178"/>
      <c r="P28" s="181">
        <f>0.0225*(P9+P12)</f>
        <v>101700</v>
      </c>
      <c r="Q28" s="181">
        <f>0.0225*(Q9+Q12)</f>
        <v>250200</v>
      </c>
      <c r="R28" s="182">
        <f>0.0225*(R9+R12)</f>
        <v>396000</v>
      </c>
      <c r="T28" s="184" t="s">
        <v>67</v>
      </c>
      <c r="U28" s="178"/>
      <c r="V28" s="181">
        <f>0.0225*(V9+V12)</f>
        <v>15030.000000000002</v>
      </c>
      <c r="W28" s="181">
        <f>0.0225*(W9+W12)</f>
        <v>37170.00000000001</v>
      </c>
      <c r="X28" s="182">
        <f>0.0225*(X9+X12)</f>
        <v>59040.00000000001</v>
      </c>
    </row>
    <row r="29" spans="2:24" ht="15">
      <c r="B29" s="184"/>
      <c r="C29" s="178"/>
      <c r="D29" s="181"/>
      <c r="E29" s="181"/>
      <c r="F29" s="182"/>
      <c r="H29" s="184"/>
      <c r="I29" s="178"/>
      <c r="J29" s="181"/>
      <c r="K29" s="181"/>
      <c r="L29" s="182"/>
      <c r="N29" s="184"/>
      <c r="O29" s="178"/>
      <c r="P29" s="181"/>
      <c r="Q29" s="181"/>
      <c r="R29" s="182"/>
      <c r="T29" s="184"/>
      <c r="U29" s="178"/>
      <c r="V29" s="181"/>
      <c r="W29" s="181"/>
      <c r="X29" s="182"/>
    </row>
    <row r="30" spans="2:24" ht="15">
      <c r="B30" s="185" t="s">
        <v>70</v>
      </c>
      <c r="C30" s="178"/>
      <c r="D30" s="186"/>
      <c r="E30" s="186"/>
      <c r="F30" s="187"/>
      <c r="H30" s="185" t="s">
        <v>70</v>
      </c>
      <c r="I30" s="178"/>
      <c r="J30" s="186"/>
      <c r="K30" s="186"/>
      <c r="L30" s="187"/>
      <c r="N30" s="185" t="s">
        <v>70</v>
      </c>
      <c r="O30" s="178"/>
      <c r="P30" s="186"/>
      <c r="Q30" s="186"/>
      <c r="R30" s="187"/>
      <c r="T30" s="185" t="s">
        <v>70</v>
      </c>
      <c r="U30" s="178"/>
      <c r="V30" s="186"/>
      <c r="W30" s="186"/>
      <c r="X30" s="187"/>
    </row>
    <row r="31" spans="2:24" ht="15">
      <c r="B31" s="184"/>
      <c r="C31" s="178"/>
      <c r="D31" s="181"/>
      <c r="E31" s="181"/>
      <c r="F31" s="182"/>
      <c r="H31" s="184"/>
      <c r="I31" s="178"/>
      <c r="J31" s="181"/>
      <c r="K31" s="181"/>
      <c r="L31" s="182"/>
      <c r="N31" s="184"/>
      <c r="O31" s="178"/>
      <c r="P31" s="181"/>
      <c r="Q31" s="181"/>
      <c r="R31" s="182"/>
      <c r="T31" s="184"/>
      <c r="U31" s="178"/>
      <c r="V31" s="181"/>
      <c r="W31" s="181"/>
      <c r="X31" s="182"/>
    </row>
    <row r="32" spans="2:24" ht="15">
      <c r="B32" s="185" t="s">
        <v>71</v>
      </c>
      <c r="C32" s="178"/>
      <c r="D32" s="186">
        <v>250000</v>
      </c>
      <c r="E32" s="186">
        <v>250000</v>
      </c>
      <c r="F32" s="187">
        <v>250000</v>
      </c>
      <c r="H32" s="185" t="s">
        <v>71</v>
      </c>
      <c r="I32" s="178"/>
      <c r="J32" s="186">
        <v>250000</v>
      </c>
      <c r="K32" s="186">
        <v>250000</v>
      </c>
      <c r="L32" s="187">
        <v>250000</v>
      </c>
      <c r="N32" s="185" t="s">
        <v>71</v>
      </c>
      <c r="O32" s="178"/>
      <c r="P32" s="186">
        <v>250000</v>
      </c>
      <c r="Q32" s="186">
        <v>250000</v>
      </c>
      <c r="R32" s="187">
        <v>250000</v>
      </c>
      <c r="T32" s="185" t="s">
        <v>71</v>
      </c>
      <c r="U32" s="178"/>
      <c r="V32" s="186">
        <v>250000</v>
      </c>
      <c r="W32" s="186">
        <v>250000</v>
      </c>
      <c r="X32" s="187">
        <v>250000</v>
      </c>
    </row>
    <row r="33" spans="2:24" ht="15">
      <c r="B33" s="184"/>
      <c r="C33" s="178"/>
      <c r="D33" s="181"/>
      <c r="E33" s="181"/>
      <c r="F33" s="182"/>
      <c r="H33" s="184"/>
      <c r="I33" s="178"/>
      <c r="J33" s="181"/>
      <c r="K33" s="181"/>
      <c r="L33" s="182"/>
      <c r="N33" s="184"/>
      <c r="O33" s="178"/>
      <c r="P33" s="181"/>
      <c r="Q33" s="181"/>
      <c r="R33" s="182"/>
      <c r="T33" s="184"/>
      <c r="U33" s="178"/>
      <c r="V33" s="181"/>
      <c r="W33" s="181"/>
      <c r="X33" s="182"/>
    </row>
    <row r="34" spans="2:24" ht="15">
      <c r="B34" s="185" t="s">
        <v>72</v>
      </c>
      <c r="C34" s="178"/>
      <c r="D34" s="186">
        <v>20000</v>
      </c>
      <c r="E34" s="188" t="s">
        <v>78</v>
      </c>
      <c r="F34" s="182"/>
      <c r="H34" s="185" t="s">
        <v>72</v>
      </c>
      <c r="I34" s="178"/>
      <c r="J34" s="186">
        <v>20000</v>
      </c>
      <c r="K34" s="188" t="s">
        <v>78</v>
      </c>
      <c r="L34" s="182"/>
      <c r="N34" s="185" t="s">
        <v>72</v>
      </c>
      <c r="O34" s="178"/>
      <c r="P34" s="186">
        <v>20000</v>
      </c>
      <c r="Q34" s="188" t="s">
        <v>78</v>
      </c>
      <c r="R34" s="182"/>
      <c r="T34" s="185" t="s">
        <v>72</v>
      </c>
      <c r="U34" s="178"/>
      <c r="V34" s="186">
        <v>20000</v>
      </c>
      <c r="W34" s="188" t="s">
        <v>78</v>
      </c>
      <c r="X34" s="182"/>
    </row>
    <row r="35" spans="2:24" ht="15">
      <c r="B35" s="184"/>
      <c r="C35" s="178"/>
      <c r="D35" s="181"/>
      <c r="E35" s="181"/>
      <c r="F35" s="182"/>
      <c r="H35" s="184"/>
      <c r="I35" s="178"/>
      <c r="J35" s="181"/>
      <c r="K35" s="181"/>
      <c r="L35" s="182"/>
      <c r="N35" s="184"/>
      <c r="O35" s="178"/>
      <c r="P35" s="181"/>
      <c r="Q35" s="181"/>
      <c r="R35" s="182"/>
      <c r="T35" s="184"/>
      <c r="U35" s="178"/>
      <c r="V35" s="181"/>
      <c r="W35" s="181"/>
      <c r="X35" s="182"/>
    </row>
    <row r="36" spans="2:24" ht="15">
      <c r="B36" s="169"/>
      <c r="C36" s="178"/>
      <c r="D36" s="188" t="s">
        <v>69</v>
      </c>
      <c r="E36" s="188" t="s">
        <v>69</v>
      </c>
      <c r="F36" s="189" t="s">
        <v>69</v>
      </c>
      <c r="H36" s="169"/>
      <c r="I36" s="178"/>
      <c r="J36" s="188" t="s">
        <v>69</v>
      </c>
      <c r="K36" s="188" t="s">
        <v>69</v>
      </c>
      <c r="L36" s="189" t="s">
        <v>69</v>
      </c>
      <c r="N36" s="169"/>
      <c r="O36" s="178"/>
      <c r="P36" s="188" t="s">
        <v>69</v>
      </c>
      <c r="Q36" s="188" t="s">
        <v>69</v>
      </c>
      <c r="R36" s="189" t="s">
        <v>69</v>
      </c>
      <c r="T36" s="169"/>
      <c r="U36" s="178"/>
      <c r="V36" s="188" t="s">
        <v>69</v>
      </c>
      <c r="W36" s="188" t="s">
        <v>69</v>
      </c>
      <c r="X36" s="189" t="s">
        <v>69</v>
      </c>
    </row>
    <row r="37" spans="2:24" ht="16.5" thickBot="1">
      <c r="B37" s="190" t="s">
        <v>68</v>
      </c>
      <c r="C37" s="191"/>
      <c r="D37" s="192">
        <f>SUM(D9:D36)</f>
        <v>13704477.5</v>
      </c>
      <c r="E37" s="192">
        <f>SUM(E9:E36)</f>
        <v>32367225</v>
      </c>
      <c r="F37" s="193">
        <f>SUM(F9:F36)</f>
        <v>50947875</v>
      </c>
      <c r="H37" s="190" t="s">
        <v>68</v>
      </c>
      <c r="I37" s="191"/>
      <c r="J37" s="192">
        <f>SUM(J9:J36)</f>
        <v>8305677.5</v>
      </c>
      <c r="K37" s="192">
        <f>SUM(K9:K36)</f>
        <v>18686175</v>
      </c>
      <c r="L37" s="193">
        <f>SUM(L9:L36)</f>
        <v>28861875</v>
      </c>
      <c r="N37" s="190" t="s">
        <v>68</v>
      </c>
      <c r="O37" s="191"/>
      <c r="P37" s="192">
        <f>SUM(P9:P36)</f>
        <v>6097077.5</v>
      </c>
      <c r="Q37" s="192">
        <f>SUM(Q9:Q36)</f>
        <v>13164675</v>
      </c>
      <c r="R37" s="193">
        <f>SUM(R9:R36)</f>
        <v>20027475</v>
      </c>
      <c r="T37" s="190" t="s">
        <v>68</v>
      </c>
      <c r="U37" s="191"/>
      <c r="V37" s="192">
        <f>SUM(V9:V36)</f>
        <v>2158407.5</v>
      </c>
      <c r="W37" s="192">
        <f>SUM(W9:W36)</f>
        <v>3483645</v>
      </c>
      <c r="X37" s="193">
        <f>SUM(X9:X36)</f>
        <v>4714515</v>
      </c>
    </row>
    <row r="38" spans="4:6" ht="15">
      <c r="D38" s="194"/>
      <c r="E38" s="194"/>
      <c r="F38" s="194"/>
    </row>
    <row r="39" spans="4:6" ht="15.75" thickBot="1">
      <c r="D39" s="194"/>
      <c r="E39" s="194"/>
      <c r="F39" s="194"/>
    </row>
    <row r="40" spans="2:6" ht="15">
      <c r="B40" s="195" t="s">
        <v>89</v>
      </c>
      <c r="C40" s="196">
        <f>2.75*36</f>
        <v>99</v>
      </c>
      <c r="D40" s="197">
        <f>C40*12</f>
        <v>1188</v>
      </c>
      <c r="E40" s="194"/>
      <c r="F40" s="194"/>
    </row>
    <row r="41" spans="2:6" ht="15">
      <c r="B41" s="169" t="s">
        <v>90</v>
      </c>
      <c r="C41" s="178">
        <f>1.5*36</f>
        <v>54</v>
      </c>
      <c r="D41" s="198">
        <f>C41*12</f>
        <v>648</v>
      </c>
      <c r="E41" s="194"/>
      <c r="F41" s="194"/>
    </row>
    <row r="42" spans="2:6" ht="15">
      <c r="B42" s="169" t="s">
        <v>91</v>
      </c>
      <c r="C42" s="178">
        <f>1*36</f>
        <v>36</v>
      </c>
      <c r="D42" s="198">
        <f>C42*12</f>
        <v>432</v>
      </c>
      <c r="E42" s="194"/>
      <c r="F42" s="194"/>
    </row>
    <row r="43" spans="2:6" ht="15.75" thickBot="1">
      <c r="B43" s="199" t="s">
        <v>92</v>
      </c>
      <c r="C43" s="200">
        <v>5.4</v>
      </c>
      <c r="D43" s="201">
        <f>C43*12</f>
        <v>64.80000000000001</v>
      </c>
      <c r="E43" s="194"/>
      <c r="F43" s="194"/>
    </row>
    <row r="44" spans="4:6" ht="15">
      <c r="D44" s="194"/>
      <c r="E44" s="194"/>
      <c r="F44" s="194"/>
    </row>
    <row r="45" spans="4:6" ht="15">
      <c r="D45" s="194"/>
      <c r="E45" s="194"/>
      <c r="F45" s="194"/>
    </row>
    <row r="46" spans="4:6" ht="15">
      <c r="D46" s="194"/>
      <c r="E46" s="194"/>
      <c r="F46" s="194"/>
    </row>
    <row r="47" spans="4:6" ht="15">
      <c r="D47" s="194"/>
      <c r="E47" s="194"/>
      <c r="F47" s="194"/>
    </row>
    <row r="48" spans="4:6" ht="15">
      <c r="D48" s="194"/>
      <c r="E48" s="194"/>
      <c r="F48" s="194"/>
    </row>
  </sheetData>
  <printOptions/>
  <pageMargins left="0" right="0" top="0.75" bottom="0.75" header="0.3" footer="0.3"/>
  <pageSetup fitToHeight="1" fitToWidth="1" horizontalDpi="600" verticalDpi="600" orientation="landscape" paperSize="5" scale="60" r:id="rId1"/>
  <headerFooter>
    <oddHeader>&amp;RDraft - &amp;D</oddHeader>
    <oddFooter>&amp;L&amp;Z&amp;F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7"/>
  <sheetViews>
    <sheetView workbookViewId="0" topLeftCell="A1"/>
  </sheetViews>
  <sheetFormatPr defaultColWidth="9.140625" defaultRowHeight="15"/>
  <cols>
    <col min="2" max="2" width="24.421875" style="0" customWidth="1"/>
    <col min="3" max="3" width="39.57421875" style="0" customWidth="1"/>
    <col min="4" max="6" width="10.8515625" style="244" bestFit="1" customWidth="1"/>
    <col min="8" max="8" width="15.140625" style="0" customWidth="1"/>
  </cols>
  <sheetData>
    <row r="1" ht="15">
      <c r="A1" t="s">
        <v>116</v>
      </c>
    </row>
    <row r="2" spans="1:4" ht="15">
      <c r="A2" s="245" t="s">
        <v>117</v>
      </c>
      <c r="C2" s="245" t="s">
        <v>118</v>
      </c>
      <c r="D2" s="247" t="s">
        <v>139</v>
      </c>
    </row>
    <row r="3" ht="15.75" thickBot="1"/>
    <row r="4" spans="1:8" ht="40.5" thickBot="1">
      <c r="A4" s="248" t="s">
        <v>119</v>
      </c>
      <c r="B4" s="1" t="s">
        <v>120</v>
      </c>
      <c r="C4" s="7"/>
      <c r="D4" s="8" t="s">
        <v>1</v>
      </c>
      <c r="E4" s="8" t="s">
        <v>2</v>
      </c>
      <c r="F4" s="9" t="s">
        <v>3</v>
      </c>
      <c r="G4" s="249" t="s">
        <v>121</v>
      </c>
      <c r="H4" s="250" t="s">
        <v>122</v>
      </c>
    </row>
    <row r="5" spans="1:8" ht="15">
      <c r="A5" t="s">
        <v>123</v>
      </c>
      <c r="B5" t="s">
        <v>124</v>
      </c>
      <c r="D5" s="251">
        <f aca="true" t="shared" si="0" ref="D5:D12">ROUND((H5*G5),-2)</f>
        <v>3800</v>
      </c>
      <c r="E5" s="251">
        <f aca="true" t="shared" si="1" ref="E5:F12">ROUND((D5*1.04),-2)</f>
        <v>4000</v>
      </c>
      <c r="F5" s="251">
        <f t="shared" si="1"/>
        <v>4200</v>
      </c>
      <c r="G5" s="252">
        <v>0.02</v>
      </c>
      <c r="H5" s="246">
        <v>191709</v>
      </c>
    </row>
    <row r="6" spans="1:8" ht="15">
      <c r="A6" t="s">
        <v>123</v>
      </c>
      <c r="B6" t="s">
        <v>125</v>
      </c>
      <c r="D6" s="251">
        <f t="shared" si="0"/>
        <v>30700</v>
      </c>
      <c r="E6" s="251">
        <f t="shared" si="1"/>
        <v>31900</v>
      </c>
      <c r="F6" s="251">
        <f t="shared" si="1"/>
        <v>33200</v>
      </c>
      <c r="G6" s="252">
        <v>0.2</v>
      </c>
      <c r="H6" s="246">
        <v>153635</v>
      </c>
    </row>
    <row r="7" spans="1:8" ht="15">
      <c r="A7" t="s">
        <v>123</v>
      </c>
      <c r="B7" t="s">
        <v>126</v>
      </c>
      <c r="D7" s="251">
        <f t="shared" si="0"/>
        <v>5900</v>
      </c>
      <c r="E7" s="251">
        <f t="shared" si="1"/>
        <v>6100</v>
      </c>
      <c r="F7" s="251">
        <f t="shared" si="1"/>
        <v>6300</v>
      </c>
      <c r="G7" s="252">
        <v>0.04</v>
      </c>
      <c r="H7" s="246">
        <v>146709</v>
      </c>
    </row>
    <row r="8" spans="1:8" ht="15">
      <c r="A8" t="s">
        <v>123</v>
      </c>
      <c r="B8" t="s">
        <v>127</v>
      </c>
      <c r="D8" s="251">
        <f t="shared" si="0"/>
        <v>2500</v>
      </c>
      <c r="E8" s="251">
        <f t="shared" si="1"/>
        <v>2600</v>
      </c>
      <c r="F8" s="251">
        <f t="shared" si="1"/>
        <v>2700</v>
      </c>
      <c r="G8" s="252">
        <v>0.02</v>
      </c>
      <c r="H8" s="246">
        <v>126305</v>
      </c>
    </row>
    <row r="9" spans="1:8" ht="15">
      <c r="A9" t="s">
        <v>123</v>
      </c>
      <c r="B9" s="253" t="s">
        <v>128</v>
      </c>
      <c r="D9" s="251">
        <f t="shared" si="0"/>
        <v>2700</v>
      </c>
      <c r="E9" s="251">
        <f t="shared" si="1"/>
        <v>2800</v>
      </c>
      <c r="F9" s="251">
        <f t="shared" si="1"/>
        <v>2900</v>
      </c>
      <c r="G9" s="252">
        <v>0.03</v>
      </c>
      <c r="H9" s="246">
        <v>91147</v>
      </c>
    </row>
    <row r="10" spans="1:8" ht="15">
      <c r="A10" t="s">
        <v>123</v>
      </c>
      <c r="B10" t="s">
        <v>129</v>
      </c>
      <c r="D10" s="251">
        <f t="shared" si="0"/>
        <v>1000</v>
      </c>
      <c r="E10" s="251">
        <f t="shared" si="1"/>
        <v>1000</v>
      </c>
      <c r="F10" s="251">
        <f t="shared" si="1"/>
        <v>1000</v>
      </c>
      <c r="G10" s="252">
        <v>0.01</v>
      </c>
      <c r="H10" s="246">
        <v>95414</v>
      </c>
    </row>
    <row r="11" spans="1:8" ht="15">
      <c r="A11" t="s">
        <v>123</v>
      </c>
      <c r="B11" t="s">
        <v>130</v>
      </c>
      <c r="D11" s="251">
        <f t="shared" si="0"/>
        <v>2700</v>
      </c>
      <c r="E11" s="251">
        <f t="shared" si="1"/>
        <v>2800</v>
      </c>
      <c r="F11" s="251">
        <f t="shared" si="1"/>
        <v>2900</v>
      </c>
      <c r="G11" s="252">
        <v>0.02</v>
      </c>
      <c r="H11" s="246">
        <v>136795</v>
      </c>
    </row>
    <row r="12" spans="1:8" ht="15">
      <c r="A12" t="s">
        <v>123</v>
      </c>
      <c r="B12" t="s">
        <v>131</v>
      </c>
      <c r="D12" s="251">
        <f t="shared" si="0"/>
        <v>2700</v>
      </c>
      <c r="E12" s="251">
        <f t="shared" si="1"/>
        <v>2800</v>
      </c>
      <c r="F12" s="251">
        <f t="shared" si="1"/>
        <v>2900</v>
      </c>
      <c r="G12" s="252">
        <v>0.02</v>
      </c>
      <c r="H12" s="246">
        <v>136996</v>
      </c>
    </row>
    <row r="13" spans="1:6" ht="15">
      <c r="A13" t="s">
        <v>132</v>
      </c>
      <c r="B13" t="s">
        <v>133</v>
      </c>
      <c r="D13" s="251">
        <f>1500*'[1]Draft Labor 10,000 yr 1 cust'!J13</f>
        <v>7125</v>
      </c>
      <c r="E13" s="251">
        <f>1500*'[1]Draft Labor 10,000 yr 1 cust'!L13*1.03</f>
        <v>10815</v>
      </c>
      <c r="F13" s="251">
        <f>1500*'[1]Draft Labor 10,000 yr 1 cust'!N13*1.03*1.03</f>
        <v>14719.987500000001</v>
      </c>
    </row>
    <row r="14" spans="1:6" ht="15">
      <c r="A14" t="s">
        <v>134</v>
      </c>
      <c r="B14" t="s">
        <v>135</v>
      </c>
      <c r="D14" s="251">
        <v>4500</v>
      </c>
      <c r="E14" s="251">
        <f>ROUND((D14*1.03),-2)</f>
        <v>4600</v>
      </c>
      <c r="F14" s="251">
        <f>ROUND((E14*1.03),-2)</f>
        <v>4700</v>
      </c>
    </row>
    <row r="15" spans="1:6" ht="15">
      <c r="A15" t="s">
        <v>136</v>
      </c>
      <c r="B15" t="s">
        <v>137</v>
      </c>
      <c r="D15" s="251">
        <f>ROUND(((703110/110)*'[1]Draft Labor 10,000 yr 1 cust'!J13),-2)</f>
        <v>30400</v>
      </c>
      <c r="E15" s="251">
        <f>ROUND(((703110/110)*'[1]Draft Labor 10,000 yr 1 cust'!L13),-2)</f>
        <v>44700</v>
      </c>
      <c r="F15" s="251">
        <f>ROUND(((703110/110)*'[1]Draft Labor 10,000 yr 1 cust'!N13),-2)</f>
        <v>59100</v>
      </c>
    </row>
    <row r="16" ht="6.95" customHeight="1" thickBot="1"/>
    <row r="17" spans="2:6" ht="16.5" thickBot="1">
      <c r="B17" s="254" t="s">
        <v>138</v>
      </c>
      <c r="C17" s="255"/>
      <c r="D17" s="256">
        <f>SUM(D5:D16)</f>
        <v>94025</v>
      </c>
      <c r="E17" s="256">
        <f>SUM(E5:E16)</f>
        <v>114115</v>
      </c>
      <c r="F17" s="257">
        <f>SUM(F5:F16)</f>
        <v>134619.9875</v>
      </c>
    </row>
  </sheetData>
  <printOptions/>
  <pageMargins left="0.5" right="0.5" top="1" bottom="0.5" header="0.25" footer="0.25"/>
  <pageSetup fitToHeight="1" fitToWidth="1" horizontalDpi="600" verticalDpi="600" orientation="portrait" scale="99" r:id="rId3"/>
  <headerFooter>
    <oddHeader>&amp;Cdraft</oddHeader>
    <oddFooter>&amp;L&amp;Z&amp;F</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8A511383F63F4AA6B2FF785A1D0293" ma:contentTypeVersion="6" ma:contentTypeDescription="Create a new document." ma:contentTypeScope="" ma:versionID="e6472a469a9e14e87c69cb305463f9ea">
  <xsd:schema xmlns:xsd="http://www.w3.org/2001/XMLSchema" xmlns:xs="http://www.w3.org/2001/XMLSchema" xmlns:p="http://schemas.microsoft.com/office/2006/metadata/properties" xmlns:ns2="89facc1d-870f-4ed0-b1b1-9dd8bcfdeec7" xmlns:ns3="d641dce3-3e41-400c-a28e-b1c0be1ca555" targetNamespace="http://schemas.microsoft.com/office/2006/metadata/properties" ma:root="true" ma:fieldsID="571badd31c43bc57c6b48d9e10954531" ns2:_="" ns3:_="">
    <xsd:import namespace="89facc1d-870f-4ed0-b1b1-9dd8bcfdeec7"/>
    <xsd:import namespace="d641dce3-3e41-400c-a28e-b1c0be1ca5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facc1d-870f-4ed0-b1b1-9dd8bcfde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41dce3-3e41-400c-a28e-b1c0be1ca55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E3FFCA-F8C5-4AD5-872F-7D3CC98CA137}"/>
</file>

<file path=customXml/itemProps2.xml><?xml version="1.0" encoding="utf-8"?>
<ds:datastoreItem xmlns:ds="http://schemas.openxmlformats.org/officeDocument/2006/customXml" ds:itemID="{DBC4EF56-80FE-42F9-AEFF-9020D1ED4F8E}"/>
</file>

<file path=customXml/itemProps3.xml><?xml version="1.0" encoding="utf-8"?>
<ds:datastoreItem xmlns:ds="http://schemas.openxmlformats.org/officeDocument/2006/customXml" ds:itemID="{4758D58D-EF6C-430F-9F85-D0AB81F915A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Kathy</dc:creator>
  <cp:keywords/>
  <dc:description/>
  <cp:lastModifiedBy>Lindsey Greto</cp:lastModifiedBy>
  <cp:lastPrinted>2019-12-18T17:26:19Z</cp:lastPrinted>
  <dcterms:created xsi:type="dcterms:W3CDTF">2019-08-22T20:12:48Z</dcterms:created>
  <dcterms:modified xsi:type="dcterms:W3CDTF">2019-12-18T17:30:29Z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0x0101007B8A511383F63F4AA6B2FF785A1D0293</vt:lpwstr>
  </property>
</Properties>
</file>