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100" activeTab="0"/>
  </bookViews>
  <sheets>
    <sheet name="Attachment A to 2007-0365 " sheetId="1" r:id="rId1"/>
  </sheets>
  <externalReferences>
    <externalReference r:id="rId4"/>
    <externalReference r:id="rId5"/>
  </externalReferences>
  <definedNames>
    <definedName name="_xlnm.Print_Area" localSheetId="0">'Attachment A to 2007-0365 '!$A$5:$I$93</definedName>
    <definedName name="_xlnm.Print_Titles" localSheetId="0">'Attachment A to 2007-0365 '!$1:$4</definedName>
  </definedNames>
  <calcPr fullCalcOnLoad="1"/>
</workbook>
</file>

<file path=xl/sharedStrings.xml><?xml version="1.0" encoding="utf-8"?>
<sst xmlns="http://schemas.openxmlformats.org/spreadsheetml/2006/main" count="84" uniqueCount="77">
  <si>
    <t>Attachment A to Proposed Ordinance 2007-0365</t>
  </si>
  <si>
    <t>EMERGENCY MEDICAL SERVICES LEVY FINANCIAL PLAN</t>
  </si>
  <si>
    <t>2006 Actuals</t>
  </si>
  <si>
    <t>2007 Estimated</t>
  </si>
  <si>
    <t>2008 Proposed</t>
  </si>
  <si>
    <t>2009 Proposed</t>
  </si>
  <si>
    <t>2010 Proposed</t>
  </si>
  <si>
    <t>2011 Proposed</t>
  </si>
  <si>
    <t>2012 Proposed</t>
  </si>
  <si>
    <t>2013 Proposed</t>
  </si>
  <si>
    <t>BEGINNING FUND BALANCE</t>
  </si>
  <si>
    <t>Revenues for debt</t>
  </si>
  <si>
    <t>REVENUES</t>
  </si>
  <si>
    <t xml:space="preserve">   Property Taxes</t>
  </si>
  <si>
    <t xml:space="preserve">   State Grants</t>
  </si>
  <si>
    <t xml:space="preserve">   Intergovernmental Payment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</si>
  <si>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</si>
  <si>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</si>
  <si>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</si>
  <si>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</si>
  <si>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EMS REVENUE TOTAL</t>
  </si>
  <si>
    <t>EXPENDITURES</t>
  </si>
  <si>
    <t xml:space="preserve">   Advanced Life Support Services</t>
  </si>
  <si>
    <t xml:space="preserve">       Bellevue Fire Department</t>
  </si>
  <si>
    <t xml:space="preserve">       King County Medic One</t>
  </si>
  <si>
    <t xml:space="preserve">       Redmond Fire Department</t>
  </si>
  <si>
    <t xml:space="preserve">       Shoreline Fire Department</t>
  </si>
  <si>
    <t xml:space="preserve">       Skykomish/King County Fire District 50</t>
  </si>
  <si>
    <t xml:space="preserve">       Vashon Fire Department</t>
  </si>
  <si>
    <t xml:space="preserve">       New Units/Unallocated</t>
  </si>
  <si>
    <t>N/A</t>
  </si>
  <si>
    <t xml:space="preserve">       Outlying Area Service Levels</t>
  </si>
  <si>
    <t xml:space="preserve">   Basic Life Support Services</t>
  </si>
  <si>
    <t xml:space="preserve">       Auburn Fire Department</t>
  </si>
  <si>
    <t xml:space="preserve">       Black Diamond Fire Department</t>
  </si>
  <si>
    <t xml:space="preserve">       Bothell Fire Department</t>
  </si>
  <si>
    <t xml:space="preserve">       Duvall Fire Department</t>
  </si>
  <si>
    <t xml:space="preserve">       Eastside Fire and Rescue</t>
  </si>
  <si>
    <t xml:space="preserve">       Enumclaw Fire Department</t>
  </si>
  <si>
    <t xml:space="preserve">       Kent Fire and Life Safety</t>
  </si>
  <si>
    <t xml:space="preserve">       King County Fire District 2</t>
  </si>
  <si>
    <t xml:space="preserve">       King County Fire District 20</t>
  </si>
  <si>
    <t xml:space="preserve">       King County Fire District 27</t>
  </si>
  <si>
    <t xml:space="preserve">       King County Fire District 40</t>
  </si>
  <si>
    <t xml:space="preserve">       King County Fire District 44</t>
  </si>
  <si>
    <t xml:space="preserve">       King County Fire District 47</t>
  </si>
  <si>
    <t xml:space="preserve">       King County Fire District 49 (51)</t>
  </si>
  <si>
    <t xml:space="preserve">       King County Fire District 50</t>
  </si>
  <si>
    <t xml:space="preserve">       Kirkland Fire Department</t>
  </si>
  <si>
    <t xml:space="preserve">       Maple Valley Fire and Life Safety</t>
  </si>
  <si>
    <t xml:space="preserve">       Mercer Island Fire Department</t>
  </si>
  <si>
    <t xml:space="preserve">       Milton Fire Department</t>
  </si>
  <si>
    <t xml:space="preserve">       North Highline Fire Department</t>
  </si>
  <si>
    <t xml:space="preserve">       Northshore Fire Department</t>
  </si>
  <si>
    <t xml:space="preserve">       Pacific Fire Department</t>
  </si>
  <si>
    <t xml:space="preserve">       Pierce County Fire District 27</t>
  </si>
  <si>
    <t xml:space="preserve">       Renton Fire Department</t>
  </si>
  <si>
    <t xml:space="preserve">       Sea Tac Fire Department</t>
  </si>
  <si>
    <t xml:space="preserve">       Snoqualmie Fire Department</t>
  </si>
  <si>
    <t xml:space="preserve">       South King Fire and Rescue</t>
  </si>
  <si>
    <t xml:space="preserve">       Tukwila Fire Department</t>
  </si>
  <si>
    <t xml:space="preserve">       Woodinville Fire and Life Safety District</t>
  </si>
  <si>
    <t xml:space="preserve">   Regional Services</t>
  </si>
  <si>
    <t xml:space="preserve">   Strategic Initiatives</t>
  </si>
  <si>
    <t xml:space="preserve">   EMS 2002-2007 Reserves</t>
  </si>
  <si>
    <t>EMS EXPENDITURE TOTAL</t>
  </si>
  <si>
    <t>ENDING FUND BALANCE</t>
  </si>
  <si>
    <t>RESERVES AND DESIGNATIONS</t>
  </si>
  <si>
    <t xml:space="preserve">   Encumbrances</t>
  </si>
  <si>
    <t xml:space="preserve">   Reappropriation</t>
  </si>
  <si>
    <t>Reserves</t>
  </si>
  <si>
    <t xml:space="preserve">   Reserve for Unanticipated Needs</t>
  </si>
  <si>
    <t xml:space="preserve">   Reserve for Potential Millage Reduction</t>
  </si>
  <si>
    <t>TOTAL RESERVES AND DESIGNATIONS</t>
  </si>
  <si>
    <t>ENDING UNDESIGNATED FUND BALANCE</t>
  </si>
  <si>
    <t>Fund Balance as % of Revenue</t>
  </si>
  <si>
    <t>EXCESS OVER/UNDER 6% MINIMUM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</si>
</sst>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"/>
    <numFmt numFmtId="166" formatCode="0.000%"/>
    <numFmt numFmtId="167" formatCode="&quot;$&quot;#,##0.00"/>
    <numFmt numFmtId="168" formatCode="#,##0.00000_);[Red]\(#,##0.00000\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_);_(@_)"/>
    <numFmt numFmtId="172" formatCode="#,##0.000000_);[Red]\(#,##0.000000\)"/>
    <numFmt numFmtId="173" formatCode="#,##0.0000_);[Red]\(#,##0.0000\)"/>
    <numFmt numFmtId="174" formatCode="#,##0.000_);[Red]\(#,##0.000\)"/>
    <numFmt numFmtId="175" formatCode="#,##0.0_);[Red]\(#,##0.0\)"/>
    <numFmt numFmtId="176" formatCode="_(* #,##0.000_);_(* \(#,##0.000\);_(* &quot;-&quot;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_);_(* \(#,##0.0\);_(* &quot;-&quot;?_);_(@_)"/>
    <numFmt numFmtId="182" formatCode="0.000"/>
    <numFmt numFmtId="183" formatCode="0.0"/>
    <numFmt numFmtId="184" formatCode="0.0000"/>
    <numFmt numFmtId="185" formatCode="_(* #,##0_);_(* \(#,##0\);_(* &quot;-&quot;?_);_(@_)"/>
    <numFmt numFmtId="186" formatCode="_(* #,##0.0000_);_(* \(#,##0.0000\);_(* &quot;-&quot;????_);_(@_)"/>
    <numFmt numFmtId="187" formatCode="_(* #,##0.000_);_(* \(#,##0.000\);_(* &quot;-&quot;????_);_(@_)"/>
    <numFmt numFmtId="188" formatCode="_(* #,##0.00_);_(* \(#,##0.00\);_(* &quot;-&quot;????_);_(@_)"/>
    <numFmt numFmtId="189" formatCode="_(* #,##0.0_);_(* \(#,##0.0\);_(* &quot;-&quot;????_);_(@_)"/>
    <numFmt numFmtId="190" formatCode="_(* #,##0_);_(* \(#,##0\);_(* &quot;-&quot;????_);_(@_)"/>
    <numFmt numFmtId="191" formatCode="&quot;$&quot;#,##0.0000_);[Red]\(&quot;$&quot;#,##0.0000\)"/>
    <numFmt numFmtId="192" formatCode="&quot;$&quot;#,##0"/>
    <numFmt numFmtId="193" formatCode="&quot;$&quot;#,##0.0000"/>
    <numFmt numFmtId="194" formatCode="[$-409]mmmm\ d\,\ yyyy;@"/>
    <numFmt numFmtId="195" formatCode="0.0%"/>
    <numFmt numFmtId="196" formatCode="#,##0.0000"/>
    <numFmt numFmtId="197" formatCode="&quot;$&quot;#,##0.0_);[Red]\(&quot;$&quot;#,##0.0\)"/>
    <numFmt numFmtId="198" formatCode="0.0000%"/>
    <numFmt numFmtId="199" formatCode="0.00000%"/>
    <numFmt numFmtId="200" formatCode="&quot;$&quot;#,##0.0"/>
    <numFmt numFmtId="201" formatCode="[$-409]dddd\,\ mmmm\ dd\,\ yyyy"/>
    <numFmt numFmtId="202" formatCode="&quot;$&quot;#,##0.00000"/>
    <numFmt numFmtId="203" formatCode="&quot;$&quot;#,##0.000000"/>
    <numFmt numFmtId="204" formatCode="&quot;$&quot;#,##0.0000000"/>
    <numFmt numFmtId="205" formatCode="0_);\(0\)"/>
    <numFmt numFmtId="206" formatCode="0.000000E+00"/>
    <numFmt numFmtId="207" formatCode="0.0000000E+00"/>
    <numFmt numFmtId="208" formatCode="0.00000000E+00"/>
    <numFmt numFmtId="209" formatCode="0.000000000E+00"/>
    <numFmt numFmtId="210" formatCode="0.0000000000E+00"/>
    <numFmt numFmtId="211" formatCode="0.00000000000E+00"/>
    <numFmt numFmtId="212" formatCode="0.000000000000E+00"/>
    <numFmt numFmtId="213" formatCode="&quot;$&quot;#,##0.0_);\(&quot;$&quot;#,##0.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 MT"/>
      <family val="0"/>
    </font>
    <font>
      <sz val="8"/>
      <name val="Arial"/>
      <family val="0"/>
    </font>
    <font>
      <b/>
      <sz val="11"/>
      <name val="Arial"/>
      <family val="2"/>
    </font>
    <font>
      <sz val="8"/>
      <name val="Arial Narrow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0"/>
    </font>
    <font>
      <sz val="9"/>
      <name val="Arial Narrow"/>
      <family val="2"/>
    </font>
    <font>
      <b/>
      <sz val="10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sz val="11"/>
      <name val="Arial"/>
      <family val="0"/>
    </font>
    <font>
      <sz val="11"/>
      <name val="Arial Narrow"/>
      <family val="2"/>
    </font>
    <font>
      <sz val="9"/>
      <color indexed="9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wrapText="1"/>
    </xf>
    <xf numFmtId="38" fontId="8" fillId="0" borderId="2" xfId="0" applyNumberFormat="1" applyFont="1" applyBorder="1" applyAlignment="1">
      <alignment horizontal="center" wrapText="1"/>
    </xf>
    <xf numFmtId="38" fontId="8" fillId="0" borderId="2" xfId="0" applyNumberFormat="1" applyFont="1" applyFill="1" applyBorder="1" applyAlignment="1">
      <alignment horizontal="center" wrapText="1"/>
    </xf>
    <xf numFmtId="38" fontId="8" fillId="0" borderId="0" xfId="0" applyNumberFormat="1" applyFont="1" applyFill="1" applyBorder="1" applyAlignment="1">
      <alignment horizontal="center" wrapText="1"/>
    </xf>
    <xf numFmtId="38" fontId="7" fillId="0" borderId="3" xfId="21" applyNumberFormat="1" applyFont="1" applyFill="1" applyBorder="1" applyAlignment="1">
      <alignment horizontal="left"/>
      <protection/>
    </xf>
    <xf numFmtId="38" fontId="9" fillId="0" borderId="0" xfId="15" applyNumberFormat="1" applyFont="1" applyFill="1" applyBorder="1" applyAlignment="1">
      <alignment horizontal="right"/>
    </xf>
    <xf numFmtId="38" fontId="9" fillId="0" borderId="3" xfId="15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10" fillId="0" borderId="1" xfId="21" applyNumberFormat="1" applyFont="1" applyFill="1" applyBorder="1" applyAlignment="1">
      <alignment horizontal="left"/>
      <protection/>
    </xf>
    <xf numFmtId="38" fontId="11" fillId="0" borderId="1" xfId="21" applyNumberFormat="1" applyFont="1" applyFill="1" applyBorder="1" applyAlignment="1">
      <alignment horizontal="left"/>
      <protection/>
    </xf>
    <xf numFmtId="38" fontId="12" fillId="0" borderId="3" xfId="15" applyNumberFormat="1" applyFont="1" applyFill="1" applyBorder="1" applyAlignment="1">
      <alignment horizontal="right"/>
    </xf>
    <xf numFmtId="38" fontId="12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38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8" fontId="14" fillId="0" borderId="0" xfId="21" applyNumberFormat="1" applyFont="1" applyFill="1" applyBorder="1" applyAlignment="1" applyProtection="1">
      <alignment horizontal="left"/>
      <protection/>
    </xf>
    <xf numFmtId="38" fontId="15" fillId="0" borderId="0" xfId="21" applyNumberFormat="1" applyFont="1" applyFill="1" applyBorder="1" applyAlignment="1">
      <alignment horizontal="right"/>
      <protection/>
    </xf>
    <xf numFmtId="38" fontId="12" fillId="0" borderId="0" xfId="15" applyNumberFormat="1" applyFont="1" applyFill="1" applyBorder="1" applyAlignment="1">
      <alignment/>
    </xf>
    <xf numFmtId="38" fontId="12" fillId="0" borderId="0" xfId="15" applyNumberFormat="1" applyFont="1" applyFill="1" applyAlignment="1">
      <alignment/>
    </xf>
    <xf numFmtId="38" fontId="9" fillId="0" borderId="3" xfId="22" applyNumberFormat="1" applyFont="1" applyFill="1" applyBorder="1">
      <alignment/>
      <protection/>
    </xf>
    <xf numFmtId="38" fontId="6" fillId="0" borderId="0" xfId="0" applyNumberFormat="1" applyFont="1" applyAlignment="1">
      <alignment/>
    </xf>
    <xf numFmtId="38" fontId="16" fillId="0" borderId="0" xfId="0" applyNumberFormat="1" applyFont="1" applyAlignment="1">
      <alignment/>
    </xf>
    <xf numFmtId="38" fontId="17" fillId="0" borderId="0" xfId="22" applyNumberFormat="1" applyFont="1" applyFill="1" applyBorder="1">
      <alignment/>
      <protection/>
    </xf>
    <xf numFmtId="38" fontId="7" fillId="0" borderId="0" xfId="21" applyNumberFormat="1" applyFont="1" applyFill="1" applyBorder="1" applyAlignment="1">
      <alignment horizontal="left"/>
      <protection/>
    </xf>
    <xf numFmtId="38" fontId="9" fillId="0" borderId="0" xfId="22" applyNumberFormat="1" applyFont="1" applyFill="1" applyBorder="1">
      <alignment/>
      <protection/>
    </xf>
    <xf numFmtId="170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37" fontId="12" fillId="0" borderId="0" xfId="0" applyNumberFormat="1" applyFont="1" applyAlignment="1">
      <alignment/>
    </xf>
    <xf numFmtId="37" fontId="12" fillId="0" borderId="0" xfId="15" applyNumberFormat="1" applyFont="1" applyFill="1" applyBorder="1" applyAlignment="1">
      <alignment horizontal="right"/>
    </xf>
    <xf numFmtId="38" fontId="17" fillId="0" borderId="0" xfId="15" applyNumberFormat="1" applyFont="1" applyFill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12" fillId="0" borderId="0" xfId="22" applyNumberFormat="1" applyFont="1" applyFill="1">
      <alignment/>
      <protection/>
    </xf>
    <xf numFmtId="37" fontId="12" fillId="0" borderId="0" xfId="22" applyNumberFormat="1" applyFont="1" applyFill="1" applyBorder="1">
      <alignment/>
      <protection/>
    </xf>
    <xf numFmtId="10" fontId="6" fillId="0" borderId="0" xfId="23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21" applyNumberFormat="1" applyFont="1" applyFill="1" applyBorder="1" applyAlignment="1">
      <alignment horizontal="right"/>
      <protection/>
    </xf>
    <xf numFmtId="38" fontId="6" fillId="0" borderId="0" xfId="0" applyNumberFormat="1" applyFont="1" applyBorder="1" applyAlignment="1">
      <alignment/>
    </xf>
    <xf numFmtId="37" fontId="12" fillId="0" borderId="0" xfId="21" applyNumberFormat="1" applyFont="1" applyFill="1" applyBorder="1" applyAlignment="1" quotePrefix="1">
      <alignment horizontal="right"/>
      <protection/>
    </xf>
    <xf numFmtId="37" fontId="16" fillId="0" borderId="0" xfId="0" applyNumberFormat="1" applyFont="1" applyAlignment="1">
      <alignment/>
    </xf>
    <xf numFmtId="38" fontId="14" fillId="0" borderId="2" xfId="21" applyNumberFormat="1" applyFont="1" applyFill="1" applyBorder="1" applyAlignment="1">
      <alignment horizontal="left"/>
      <protection/>
    </xf>
    <xf numFmtId="37" fontId="13" fillId="0" borderId="0" xfId="21" applyNumberFormat="1" applyFont="1" applyFill="1" applyBorder="1" applyAlignment="1">
      <alignment horizontal="left"/>
      <protection/>
    </xf>
    <xf numFmtId="37" fontId="12" fillId="0" borderId="0" xfId="21" applyNumberFormat="1" applyFont="1" applyFill="1" applyBorder="1">
      <alignment/>
      <protection/>
    </xf>
    <xf numFmtId="37" fontId="12" fillId="0" borderId="0" xfId="21" applyNumberFormat="1" applyFont="1" applyFill="1">
      <alignment/>
      <protection/>
    </xf>
    <xf numFmtId="37" fontId="12" fillId="0" borderId="0" xfId="0" applyNumberFormat="1" applyFont="1" applyFill="1" applyAlignment="1">
      <alignment/>
    </xf>
    <xf numFmtId="37" fontId="9" fillId="0" borderId="3" xfId="0" applyNumberFormat="1" applyFont="1" applyBorder="1" applyAlignment="1">
      <alignment/>
    </xf>
    <xf numFmtId="37" fontId="0" fillId="0" borderId="0" xfId="0" applyNumberFormat="1" applyAlignment="1">
      <alignment/>
    </xf>
    <xf numFmtId="38" fontId="7" fillId="0" borderId="1" xfId="21" applyNumberFormat="1" applyFont="1" applyFill="1" applyBorder="1" applyAlignment="1">
      <alignment horizontal="left"/>
      <protection/>
    </xf>
    <xf numFmtId="37" fontId="13" fillId="0" borderId="3" xfId="21" applyNumberFormat="1" applyFont="1" applyFill="1" applyBorder="1" applyAlignment="1">
      <alignment horizontal="left"/>
      <protection/>
    </xf>
    <xf numFmtId="37" fontId="12" fillId="0" borderId="3" xfId="0" applyNumberFormat="1" applyFont="1" applyBorder="1" applyAlignment="1">
      <alignment/>
    </xf>
    <xf numFmtId="37" fontId="12" fillId="0" borderId="3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8" fontId="8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>
      <alignment/>
      <protection/>
    </xf>
    <xf numFmtId="38" fontId="8" fillId="0" borderId="3" xfId="21" applyNumberFormat="1" applyFont="1" applyFill="1" applyBorder="1" applyAlignment="1">
      <alignment horizontal="left"/>
      <protection/>
    </xf>
    <xf numFmtId="38" fontId="9" fillId="0" borderId="3" xfId="0" applyNumberFormat="1" applyFont="1" applyBorder="1" applyAlignment="1">
      <alignment/>
    </xf>
    <xf numFmtId="10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8" fontId="8" fillId="0" borderId="4" xfId="21" applyNumberFormat="1" applyFont="1" applyFill="1" applyBorder="1" applyAlignment="1">
      <alignment horizontal="left"/>
      <protection/>
    </xf>
    <xf numFmtId="38" fontId="9" fillId="0" borderId="4" xfId="1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tai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Local%20Settings\Temporary%20Internet%20Files\OLKA97\6-21-07%20Financial%20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JH%20Files\2007\Emergency%20Management\EMS%20Levy\Executive\EMS%20Levy%20FP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pted EMS Plan"/>
      <sheetName val="EMS Parks AV"/>
      <sheetName val="Eeec FP Model"/>
      <sheetName val="Sheet2"/>
      <sheetName val="Sheet1"/>
      <sheetName val="MKCC Exec Rev"/>
      <sheetName val="MKCC Lid Lift"/>
    </sheetNames>
    <sheetDataSet>
      <sheetData sheetId="0">
        <row r="31">
          <cell r="D31">
            <v>7086049.868928788</v>
          </cell>
          <cell r="E31">
            <v>7311531.658671059</v>
          </cell>
          <cell r="F31">
            <v>7569378.665413986</v>
          </cell>
          <cell r="G31">
            <v>7922617.954685351</v>
          </cell>
          <cell r="H31">
            <v>8300753.769857418</v>
          </cell>
          <cell r="I31">
            <v>8702059.120365907</v>
          </cell>
        </row>
        <row r="32">
          <cell r="D32">
            <v>13541468.567292351</v>
          </cell>
          <cell r="E32">
            <v>14229419.864779884</v>
          </cell>
          <cell r="F32">
            <v>14607846.748828223</v>
          </cell>
          <cell r="G32">
            <v>15272628.604977295</v>
          </cell>
          <cell r="H32">
            <v>15984201.08471727</v>
          </cell>
          <cell r="I32">
            <v>16739331.851136288</v>
          </cell>
        </row>
        <row r="33">
          <cell r="D33">
            <v>5140478.235407019</v>
          </cell>
          <cell r="E33">
            <v>5555240.537357229</v>
          </cell>
          <cell r="F33">
            <v>5677033.999060488</v>
          </cell>
          <cell r="G33">
            <v>5941963.466014014</v>
          </cell>
          <cell r="H33">
            <v>6225565.327393063</v>
          </cell>
          <cell r="I33">
            <v>6526544.34027443</v>
          </cell>
        </row>
        <row r="34">
          <cell r="D34">
            <v>4655617.31049401</v>
          </cell>
          <cell r="E34">
            <v>4510047.458874466</v>
          </cell>
          <cell r="F34">
            <v>4730861.665883741</v>
          </cell>
          <cell r="G34">
            <v>4951636.2216783445</v>
          </cell>
          <cell r="H34">
            <v>5187971.106160886</v>
          </cell>
          <cell r="I34">
            <v>5438786.950228691</v>
          </cell>
        </row>
        <row r="35">
          <cell r="D35">
            <v>163550.0598284219</v>
          </cell>
          <cell r="E35">
            <v>172064.5378565582</v>
          </cell>
          <cell r="F35">
            <v>180413.5392280208</v>
          </cell>
          <cell r="G35">
            <v>188732.90767017982</v>
          </cell>
          <cell r="H35">
            <v>197645.01566005818</v>
          </cell>
          <cell r="I35">
            <v>207104.9673647605</v>
          </cell>
        </row>
        <row r="36">
          <cell r="D36">
            <v>1542143.4706221058</v>
          </cell>
          <cell r="E36">
            <v>1623617.085194808</v>
          </cell>
          <cell r="F36">
            <v>1703110.1997181468</v>
          </cell>
          <cell r="G36">
            <v>1782589.039804204</v>
          </cell>
          <cell r="H36">
            <v>1867669.598217919</v>
          </cell>
          <cell r="I36">
            <v>1957963.302082329</v>
          </cell>
        </row>
        <row r="37">
          <cell r="D37">
            <v>872736.3637826139</v>
          </cell>
          <cell r="E37">
            <v>902009.4917748934</v>
          </cell>
          <cell r="F37">
            <v>1519159.9415976445</v>
          </cell>
          <cell r="G37">
            <v>1980654.4886713377</v>
          </cell>
          <cell r="H37">
            <v>2425568.087450133</v>
          </cell>
          <cell r="I37">
            <v>3611972.3960213847</v>
          </cell>
        </row>
        <row r="38">
          <cell r="D38">
            <v>233861.89960824393</v>
          </cell>
          <cell r="E38">
            <v>414979.061306214</v>
          </cell>
          <cell r="F38">
            <v>432160.6309580468</v>
          </cell>
          <cell r="G38">
            <v>449310.9816319908</v>
          </cell>
          <cell r="H38">
            <v>467676.4850011701</v>
          </cell>
          <cell r="I38">
            <v>487169.0704685848</v>
          </cell>
        </row>
        <row r="43">
          <cell r="D43">
            <v>555889.5373116907</v>
          </cell>
          <cell r="E43">
            <v>575071.8285421861</v>
          </cell>
          <cell r="F43">
            <v>592325.7259230146</v>
          </cell>
          <cell r="G43">
            <v>607964.8838755076</v>
          </cell>
          <cell r="H43">
            <v>624381.4013969176</v>
          </cell>
          <cell r="I43">
            <v>641241.2946126787</v>
          </cell>
        </row>
        <row r="44">
          <cell r="D44">
            <v>1803277.6818391974</v>
          </cell>
          <cell r="E44">
            <v>1865503.233982209</v>
          </cell>
          <cell r="F44">
            <v>1921474.091013425</v>
          </cell>
          <cell r="G44">
            <v>1972205.7575253658</v>
          </cell>
          <cell r="H44">
            <v>2025460.21237678</v>
          </cell>
          <cell r="I44">
            <v>2080153.2180618315</v>
          </cell>
        </row>
        <row r="45">
          <cell r="D45">
            <v>61933.195244116374</v>
          </cell>
          <cell r="E45">
            <v>64070.69204133735</v>
          </cell>
          <cell r="F45">
            <v>65993.27747579425</v>
          </cell>
          <cell r="G45">
            <v>67735.80203874614</v>
          </cell>
          <cell r="H45">
            <v>69564.48476064397</v>
          </cell>
          <cell r="I45">
            <v>71442.53901182544</v>
          </cell>
        </row>
        <row r="46">
          <cell r="D46">
            <v>306145.10853421746</v>
          </cell>
          <cell r="E46">
            <v>316709.64773171407</v>
          </cell>
          <cell r="F46">
            <v>326212.2150150116</v>
          </cell>
          <cell r="G46">
            <v>334825.12670200213</v>
          </cell>
          <cell r="H46">
            <v>343865.92497611744</v>
          </cell>
          <cell r="I46">
            <v>353151.6447582477</v>
          </cell>
        </row>
        <row r="47">
          <cell r="D47">
            <v>140799.85696331848</v>
          </cell>
          <cell r="E47">
            <v>145658.5962863493</v>
          </cell>
          <cell r="F47">
            <v>150028.46066255195</v>
          </cell>
          <cell r="G47">
            <v>153989.79983566256</v>
          </cell>
          <cell r="H47">
            <v>158147.65705670608</v>
          </cell>
          <cell r="I47">
            <v>162417.81030513984</v>
          </cell>
        </row>
        <row r="48">
          <cell r="D48">
            <v>1286418.7585992254</v>
          </cell>
          <cell r="E48">
            <v>1330808.603771223</v>
          </cell>
          <cell r="F48">
            <v>1370737.5860620637</v>
          </cell>
          <cell r="G48">
            <v>1406927.885096171</v>
          </cell>
          <cell r="H48">
            <v>1444918.7928453286</v>
          </cell>
          <cell r="I48">
            <v>1483934.8858790228</v>
          </cell>
        </row>
        <row r="49">
          <cell r="D49">
            <v>276619.9659534011</v>
          </cell>
          <cell r="E49">
            <v>286165.12828157085</v>
          </cell>
          <cell r="F49">
            <v>294750.93403091544</v>
          </cell>
          <cell r="G49">
            <v>302533.24234289885</v>
          </cell>
          <cell r="H49">
            <v>310702.7783355383</v>
          </cell>
          <cell r="I49">
            <v>319092.0660369499</v>
          </cell>
        </row>
        <row r="50">
          <cell r="D50">
            <v>1152750.6674443884</v>
          </cell>
          <cell r="E50">
            <v>1192528.6309397733</v>
          </cell>
          <cell r="F50">
            <v>1228308.4686323851</v>
          </cell>
          <cell r="G50">
            <v>1260738.786887323</v>
          </cell>
          <cell r="H50">
            <v>1294781.9084321929</v>
          </cell>
          <cell r="I50">
            <v>1329744.6957186207</v>
          </cell>
        </row>
        <row r="51">
          <cell r="D51">
            <v>362252.4633228647</v>
          </cell>
          <cell r="E51">
            <v>374753.14092364116</v>
          </cell>
          <cell r="F51">
            <v>385997.264700689</v>
          </cell>
          <cell r="G51">
            <v>396188.1291863526</v>
          </cell>
          <cell r="H51">
            <v>406886.2619336755</v>
          </cell>
          <cell r="I51">
            <v>417872.8793030871</v>
          </cell>
        </row>
        <row r="52">
          <cell r="D52">
            <v>159137.99184998372</v>
          </cell>
          <cell r="E52">
            <v>164628.88036168544</v>
          </cell>
          <cell r="F52">
            <v>169567.96942845237</v>
          </cell>
          <cell r="G52">
            <v>174045.28948603707</v>
          </cell>
          <cell r="H52">
            <v>178745.26545999895</v>
          </cell>
          <cell r="I52">
            <v>183572.05849937565</v>
          </cell>
        </row>
        <row r="53">
          <cell r="D53">
            <v>89232.7467303625</v>
          </cell>
          <cell r="E53">
            <v>92312.17486077912</v>
          </cell>
          <cell r="F53">
            <v>95081.82084667098</v>
          </cell>
          <cell r="G53">
            <v>97592.02428652333</v>
          </cell>
          <cell r="H53">
            <v>100227.10865338721</v>
          </cell>
          <cell r="I53">
            <v>102933.83014117248</v>
          </cell>
        </row>
        <row r="54">
          <cell r="D54">
            <v>289637.5925078533</v>
          </cell>
          <cell r="E54">
            <v>299631.938945584</v>
          </cell>
          <cell r="F54">
            <v>308621.4295520124</v>
          </cell>
          <cell r="G54">
            <v>316769.6680222157</v>
          </cell>
          <cell r="H54">
            <v>325323.52748790616</v>
          </cell>
          <cell r="I54">
            <v>334107.78742358694</v>
          </cell>
        </row>
        <row r="55">
          <cell r="D55">
            <v>314394.994270593</v>
          </cell>
          <cell r="E55">
            <v>325244.1458133717</v>
          </cell>
          <cell r="F55">
            <v>335002.2833659022</v>
          </cell>
          <cell r="G55">
            <v>343847.5316612863</v>
          </cell>
          <cell r="H55">
            <v>353132.2833742149</v>
          </cell>
          <cell r="I55">
            <v>362667.76501036825</v>
          </cell>
        </row>
        <row r="56">
          <cell r="D56">
            <v>22314.963167002104</v>
          </cell>
          <cell r="E56">
            <v>23084.57818230585</v>
          </cell>
          <cell r="F56">
            <v>23776.747661478403</v>
          </cell>
          <cell r="G56">
            <v>24404.05650414108</v>
          </cell>
          <cell r="H56">
            <v>25063.311630457876</v>
          </cell>
          <cell r="I56">
            <v>25739.99200240419</v>
          </cell>
        </row>
        <row r="57">
          <cell r="D57">
            <v>22177.497340369235</v>
          </cell>
          <cell r="E57">
            <v>22943.24007886642</v>
          </cell>
          <cell r="F57">
            <v>23631.537281232413</v>
          </cell>
          <cell r="G57">
            <v>24255.941916290172</v>
          </cell>
          <cell r="H57">
            <v>24911.324765800404</v>
          </cell>
          <cell r="I57">
            <v>25584.13286094016</v>
          </cell>
        </row>
        <row r="58">
          <cell r="D58">
            <v>39614.35980030771</v>
          </cell>
          <cell r="E58">
            <v>40981.2735130233</v>
          </cell>
          <cell r="F58">
            <v>42210.72139910601</v>
          </cell>
          <cell r="G58">
            <v>43324.96905019358</v>
          </cell>
          <cell r="H58">
            <v>44494.39664577462</v>
          </cell>
          <cell r="I58">
            <v>45695.77052500977</v>
          </cell>
        </row>
        <row r="59">
          <cell r="D59">
            <v>763934.3852285239</v>
          </cell>
          <cell r="E59">
            <v>790294.9095891793</v>
          </cell>
          <cell r="F59">
            <v>814005.8285449462</v>
          </cell>
          <cell r="G59">
            <v>835497.9328905543</v>
          </cell>
          <cell r="H59">
            <v>858058.785634773</v>
          </cell>
          <cell r="I59">
            <v>881228.5539068232</v>
          </cell>
        </row>
        <row r="60">
          <cell r="D60">
            <v>396367.221988656</v>
          </cell>
          <cell r="E60">
            <v>410045.0717386266</v>
          </cell>
          <cell r="F60">
            <v>422347.29515306687</v>
          </cell>
          <cell r="G60">
            <v>433498.48428675724</v>
          </cell>
          <cell r="H60">
            <v>445204.3770729873</v>
          </cell>
          <cell r="I60">
            <v>457225.860418952</v>
          </cell>
        </row>
        <row r="61">
          <cell r="D61">
            <v>364176.9848957249</v>
          </cell>
          <cell r="E61">
            <v>376743.49120221287</v>
          </cell>
          <cell r="F61">
            <v>388046.66720056074</v>
          </cell>
          <cell r="G61">
            <v>398291.74356151617</v>
          </cell>
          <cell r="H61">
            <v>409046.9923917358</v>
          </cell>
          <cell r="I61">
            <v>420092.66198244743</v>
          </cell>
        </row>
        <row r="62">
          <cell r="D62">
            <v>19671.166177323445</v>
          </cell>
          <cell r="E62">
            <v>20349.78268767304</v>
          </cell>
          <cell r="F62">
            <v>20960.634353907837</v>
          </cell>
          <cell r="G62">
            <v>21514.36993724588</v>
          </cell>
          <cell r="H62">
            <v>22095.211458229838</v>
          </cell>
          <cell r="I62">
            <v>22691.542086440037</v>
          </cell>
        </row>
        <row r="63">
          <cell r="D63">
            <v>392023.4954808976</v>
          </cell>
          <cell r="E63">
            <v>405551.294504614</v>
          </cell>
          <cell r="F63">
            <v>417718.95630002633</v>
          </cell>
          <cell r="G63">
            <v>428748.1687143101</v>
          </cell>
          <cell r="H63">
            <v>440325.30829672207</v>
          </cell>
          <cell r="I63">
            <v>452215.1342312637</v>
          </cell>
        </row>
        <row r="64">
          <cell r="D64">
            <v>315815.15178939875</v>
          </cell>
          <cell r="E64">
            <v>326712.7067922595</v>
          </cell>
          <cell r="F64">
            <v>336515.37552806543</v>
          </cell>
          <cell r="G64">
            <v>345400.31466071674</v>
          </cell>
          <cell r="H64">
            <v>354726.69334931584</v>
          </cell>
          <cell r="I64">
            <v>364304.77003034134</v>
          </cell>
        </row>
        <row r="65">
          <cell r="D65">
            <v>49482.85724182519</v>
          </cell>
          <cell r="E65">
            <v>51190.53131351804</v>
          </cell>
          <cell r="F65">
            <v>52726.85713652061</v>
          </cell>
          <cell r="G65">
            <v>54118.940648478834</v>
          </cell>
          <cell r="H65">
            <v>55580.72514295513</v>
          </cell>
          <cell r="I65">
            <v>57081.23240549703</v>
          </cell>
        </row>
        <row r="66">
          <cell r="D66">
            <v>1452.1038024599</v>
          </cell>
          <cell r="E66">
            <v>1452.1038024599</v>
          </cell>
          <cell r="F66">
            <v>1452.1038024599</v>
          </cell>
          <cell r="G66">
            <v>1452.1038024599</v>
          </cell>
          <cell r="H66">
            <v>1452.1038024599</v>
          </cell>
          <cell r="I66">
            <v>1452.1038024599</v>
          </cell>
        </row>
        <row r="67">
          <cell r="D67">
            <v>836063.285304312</v>
          </cell>
          <cell r="E67">
            <v>864913.6836515854</v>
          </cell>
          <cell r="F67">
            <v>890863.7466707454</v>
          </cell>
          <cell r="G67">
            <v>914384.9240629908</v>
          </cell>
          <cell r="H67">
            <v>939075.5290508174</v>
          </cell>
          <cell r="I67">
            <v>964433.1337185738</v>
          </cell>
        </row>
        <row r="68">
          <cell r="D68">
            <v>776325.6710095151</v>
          </cell>
          <cell r="E68">
            <v>803114.0819572953</v>
          </cell>
          <cell r="F68">
            <v>827210.2924553149</v>
          </cell>
          <cell r="G68">
            <v>849050.9017135134</v>
          </cell>
          <cell r="H68">
            <v>871977.684615952</v>
          </cell>
          <cell r="I68">
            <v>895523.0637382384</v>
          </cell>
        </row>
        <row r="69">
          <cell r="D69">
            <v>332664.3962439418</v>
          </cell>
          <cell r="E69">
            <v>344143.7608369881</v>
          </cell>
          <cell r="F69">
            <v>354469.1869416796</v>
          </cell>
          <cell r="G69">
            <v>363828.47998313454</v>
          </cell>
          <cell r="H69">
            <v>373652.4462413766</v>
          </cell>
          <cell r="I69">
            <v>383741.66346086795</v>
          </cell>
        </row>
        <row r="70">
          <cell r="D70">
            <v>562282.6663193209</v>
          </cell>
          <cell r="E70">
            <v>581685.6773277901</v>
          </cell>
          <cell r="F70">
            <v>599138.0288949547</v>
          </cell>
          <cell r="G70">
            <v>614956.2796497513</v>
          </cell>
          <cell r="H70">
            <v>631561.570665481</v>
          </cell>
          <cell r="I70">
            <v>648615.0777215702</v>
          </cell>
        </row>
        <row r="71">
          <cell r="D71">
            <v>80007.04723873394</v>
          </cell>
          <cell r="E71">
            <v>82767.98060181102</v>
          </cell>
          <cell r="F71">
            <v>85251.07810401745</v>
          </cell>
          <cell r="G71">
            <v>87501.8389978303</v>
          </cell>
          <cell r="H71">
            <v>89864.89591903337</v>
          </cell>
          <cell r="I71">
            <v>92291.8454075447</v>
          </cell>
        </row>
        <row r="72">
          <cell r="D72">
            <v>1171432.4668976357</v>
          </cell>
          <cell r="E72">
            <v>1211855.164481313</v>
          </cell>
          <cell r="F72">
            <v>1248214.8756257072</v>
          </cell>
          <cell r="G72">
            <v>1281170.8554571355</v>
          </cell>
          <cell r="H72">
            <v>1315765.7764469401</v>
          </cell>
          <cell r="I72">
            <v>1351294.8842163272</v>
          </cell>
        </row>
        <row r="73">
          <cell r="D73">
            <v>346528.1152806273</v>
          </cell>
          <cell r="E73">
            <v>358485.70605928375</v>
          </cell>
          <cell r="F73">
            <v>369240.95488950337</v>
          </cell>
          <cell r="G73">
            <v>378989.4117500175</v>
          </cell>
          <cell r="H73">
            <v>389222.8712805532</v>
          </cell>
          <cell r="I73">
            <v>399733.198602758</v>
          </cell>
        </row>
        <row r="74">
          <cell r="D74">
            <v>174673.5663979014</v>
          </cell>
          <cell r="E74">
            <v>180700.76524731162</v>
          </cell>
          <cell r="F74">
            <v>186121.95277649522</v>
          </cell>
          <cell r="G74">
            <v>191035.87204401955</v>
          </cell>
          <cell r="H74">
            <v>196194.71281955874</v>
          </cell>
          <cell r="I74">
            <v>201492.95556013408</v>
          </cell>
        </row>
        <row r="75">
          <cell r="D75">
            <v>465216.303609288</v>
          </cell>
          <cell r="E75">
            <v>481269.795180083</v>
          </cell>
          <cell r="F75">
            <v>495709.51539174427</v>
          </cell>
          <cell r="G75">
            <v>508797.8109979162</v>
          </cell>
          <cell r="H75">
            <v>522536.64910759014</v>
          </cell>
          <cell r="I75">
            <v>536646.2577214921</v>
          </cell>
        </row>
        <row r="79">
          <cell r="D79">
            <v>5942974.85</v>
          </cell>
          <cell r="E79">
            <v>6150979.25</v>
          </cell>
          <cell r="F79">
            <v>6366263.5</v>
          </cell>
          <cell r="G79">
            <v>6599905.55</v>
          </cell>
          <cell r="H79">
            <v>6842122.3</v>
          </cell>
          <cell r="I79">
            <v>7093228.199999999</v>
          </cell>
        </row>
        <row r="81">
          <cell r="D81">
            <v>979493.7</v>
          </cell>
          <cell r="E81">
            <v>1072674.45</v>
          </cell>
          <cell r="F81">
            <v>1220160.05</v>
          </cell>
          <cell r="G81">
            <v>1206382.2</v>
          </cell>
          <cell r="H81">
            <v>1163012.8</v>
          </cell>
          <cell r="I81">
            <v>1084253.05</v>
          </cell>
        </row>
      </sheetData>
      <sheetData sheetId="2">
        <row r="12">
          <cell r="E12">
            <v>367406.6290170174</v>
          </cell>
          <cell r="F12">
            <v>459435.07369362295</v>
          </cell>
          <cell r="G12">
            <v>574921.7676171516</v>
          </cell>
          <cell r="H12">
            <v>654129.506582367</v>
          </cell>
          <cell r="I12">
            <v>678300.930785391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Overview (2)"/>
      <sheetName val="FP"/>
      <sheetName val="Footnotes"/>
      <sheetName val="Appendix"/>
      <sheetName val="Comparison"/>
      <sheetName val="Contingency"/>
    </sheetNames>
    <sheetDataSet>
      <sheetData sheetId="0">
        <row r="24">
          <cell r="B24">
            <v>62349589.74564529</v>
          </cell>
          <cell r="C24">
            <v>64065620.45345874</v>
          </cell>
          <cell r="D24">
            <v>65813747.810503356</v>
          </cell>
          <cell r="E24">
            <v>67630569.75252019</v>
          </cell>
          <cell r="F24">
            <v>69508370.57265055</v>
          </cell>
          <cell r="G24">
            <v>71460527.1204424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3.28125" style="0" customWidth="1"/>
    <col min="2" max="2" width="14.140625" style="0" bestFit="1" customWidth="1"/>
    <col min="3" max="3" width="13.57421875" style="0" bestFit="1" customWidth="1"/>
    <col min="4" max="5" width="14.140625" style="0" bestFit="1" customWidth="1"/>
    <col min="6" max="6" width="14.00390625" style="0" bestFit="1" customWidth="1"/>
    <col min="7" max="7" width="14.140625" style="0" bestFit="1" customWidth="1"/>
    <col min="8" max="9" width="14.00390625" style="0" bestFit="1" customWidth="1"/>
    <col min="10" max="10" width="2.28125" style="0" bestFit="1" customWidth="1"/>
    <col min="11" max="11" width="14.7109375" style="0" customWidth="1"/>
    <col min="12" max="12" width="14.00390625" style="0" customWidth="1"/>
    <col min="13" max="13" width="13.8515625" style="0" customWidth="1"/>
    <col min="14" max="15" width="11.28125" style="0" bestFit="1" customWidth="1"/>
  </cols>
  <sheetData>
    <row r="1" spans="1:9" ht="12.7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0" ht="1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1"/>
    </row>
    <row r="3" spans="1:10" ht="13.5">
      <c r="A3" s="2"/>
      <c r="B3" s="3"/>
      <c r="C3" s="4"/>
      <c r="D3" s="4"/>
      <c r="G3" s="5"/>
      <c r="H3" s="74"/>
      <c r="I3" s="74"/>
      <c r="J3" s="1"/>
    </row>
    <row r="4" spans="1:13" ht="24.75">
      <c r="A4" s="2"/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1"/>
      <c r="K4" s="9"/>
      <c r="L4" s="9"/>
      <c r="M4" s="9"/>
    </row>
    <row r="5" spans="1:13" ht="13.5">
      <c r="A5" s="10" t="s">
        <v>10</v>
      </c>
      <c r="B5" s="11">
        <v>10733241</v>
      </c>
      <c r="C5" s="11">
        <f aca="true" t="shared" si="0" ref="C5:I5">B75</f>
        <v>9296940.31000001</v>
      </c>
      <c r="D5" s="12">
        <f t="shared" si="0"/>
        <v>6070111.31000001</v>
      </c>
      <c r="E5" s="12">
        <f t="shared" si="0"/>
        <v>15068656.20584993</v>
      </c>
      <c r="F5" s="12">
        <f t="shared" si="0"/>
        <v>23580654.828696795</v>
      </c>
      <c r="G5" s="12">
        <f t="shared" si="0"/>
        <v>31438699.181379415</v>
      </c>
      <c r="H5" s="12">
        <f t="shared" si="0"/>
        <v>38549353.216064125</v>
      </c>
      <c r="I5" s="12">
        <f t="shared" si="0"/>
        <v>44842350.31182724</v>
      </c>
      <c r="J5" s="1"/>
      <c r="K5" s="13"/>
      <c r="L5" s="13"/>
      <c r="M5" s="13"/>
    </row>
    <row r="6" spans="1:10" ht="13.5">
      <c r="A6" s="14" t="s">
        <v>11</v>
      </c>
      <c r="B6" s="15"/>
      <c r="C6" s="16"/>
      <c r="D6" s="17"/>
      <c r="E6" s="16"/>
      <c r="F6" s="18"/>
      <c r="G6" s="19"/>
      <c r="H6" s="18"/>
      <c r="I6" s="19"/>
      <c r="J6" s="1"/>
    </row>
    <row r="7" spans="1:10" ht="13.5">
      <c r="A7" s="10" t="s">
        <v>12</v>
      </c>
      <c r="B7" s="20"/>
      <c r="C7" s="16"/>
      <c r="D7" s="16"/>
      <c r="E7" s="16"/>
      <c r="F7" s="16"/>
      <c r="G7" s="16"/>
      <c r="H7" s="16"/>
      <c r="I7" s="16"/>
      <c r="J7" s="1"/>
    </row>
    <row r="8" spans="1:10" ht="13.5">
      <c r="A8" s="21"/>
      <c r="B8" s="22"/>
      <c r="C8" s="17"/>
      <c r="D8" s="17"/>
      <c r="E8" s="17"/>
      <c r="F8" s="23"/>
      <c r="G8" s="24"/>
      <c r="H8" s="23"/>
      <c r="I8" s="24"/>
      <c r="J8" s="1"/>
    </row>
    <row r="9" spans="1:10" ht="13.5">
      <c r="A9" s="25" t="s">
        <v>13</v>
      </c>
      <c r="B9" s="22">
        <v>38112894.49</v>
      </c>
      <c r="C9" s="17">
        <v>39324543</v>
      </c>
      <c r="D9" s="17">
        <f>'[2]Overview'!B24</f>
        <v>62349589.74564529</v>
      </c>
      <c r="E9" s="17">
        <f>'[2]Overview'!C24</f>
        <v>64065620.45345874</v>
      </c>
      <c r="F9" s="17">
        <f>'[2]Overview'!D24</f>
        <v>65813747.810503356</v>
      </c>
      <c r="G9" s="17">
        <f>'[2]Overview'!E24</f>
        <v>67630569.75252019</v>
      </c>
      <c r="H9" s="17">
        <f>'[2]Overview'!F24</f>
        <v>69508370.57265055</v>
      </c>
      <c r="I9" s="17">
        <f>'[2]Overview'!G24</f>
        <v>71460527.1204424</v>
      </c>
      <c r="J9" s="1"/>
    </row>
    <row r="10" spans="1:10" ht="13.5">
      <c r="A10" s="25" t="s">
        <v>14</v>
      </c>
      <c r="B10" s="22">
        <v>1463.49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"/>
    </row>
    <row r="11" spans="1:10" ht="13.5">
      <c r="A11" s="25" t="s">
        <v>15</v>
      </c>
      <c r="B11" s="22">
        <v>278.02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"/>
    </row>
    <row r="12" spans="1:11" ht="13.5">
      <c r="A12" s="25" t="s">
        <v>16</v>
      </c>
      <c r="B12" s="22">
        <v>80571</v>
      </c>
      <c r="C12" s="17">
        <v>82950</v>
      </c>
      <c r="D12" s="17">
        <v>52000</v>
      </c>
      <c r="E12" s="17">
        <f>D12*1.045</f>
        <v>54339.99999999999</v>
      </c>
      <c r="F12" s="17">
        <f>E12*1.045</f>
        <v>56785.29999999999</v>
      </c>
      <c r="G12" s="17">
        <f>F12*1.045</f>
        <v>59340.63849999999</v>
      </c>
      <c r="H12" s="17">
        <f>G12*1.045</f>
        <v>62010.967232499985</v>
      </c>
      <c r="I12" s="17">
        <f>H12*1.045</f>
        <v>64801.46075796248</v>
      </c>
      <c r="J12" s="1"/>
      <c r="K12" s="13"/>
    </row>
    <row r="13" spans="1:11" ht="13.5">
      <c r="A13" s="21" t="s">
        <v>17</v>
      </c>
      <c r="B13" s="22">
        <v>1352798</v>
      </c>
      <c r="C13" s="17">
        <v>483574</v>
      </c>
      <c r="D13" s="17">
        <f>D5*0.0505</f>
        <v>306540.6211550005</v>
      </c>
      <c r="E13" s="17">
        <f>'[1]Eeec FP Model'!E12</f>
        <v>367406.6290170174</v>
      </c>
      <c r="F13" s="17">
        <f>'[1]Eeec FP Model'!F12</f>
        <v>459435.07369362295</v>
      </c>
      <c r="G13" s="17">
        <f>'[1]Eeec FP Model'!G12</f>
        <v>574921.7676171516</v>
      </c>
      <c r="H13" s="17">
        <f>'[1]Eeec FP Model'!H12</f>
        <v>654129.506582367</v>
      </c>
      <c r="I13" s="17">
        <f>'[1]Eeec FP Model'!I12</f>
        <v>678300.930785391</v>
      </c>
      <c r="J13" s="1"/>
      <c r="K13" s="13"/>
    </row>
    <row r="14" spans="1:11" ht="13.5">
      <c r="A14" s="25" t="s">
        <v>18</v>
      </c>
      <c r="B14" s="22">
        <v>9059</v>
      </c>
      <c r="C14" s="17">
        <v>5040</v>
      </c>
      <c r="D14" s="17">
        <v>4503.12079815572</v>
      </c>
      <c r="E14" s="17">
        <v>3567.177415842862</v>
      </c>
      <c r="F14" s="17">
        <v>3178.991994371667</v>
      </c>
      <c r="G14" s="17">
        <v>2830.618755144695</v>
      </c>
      <c r="H14" s="17">
        <v>2620.597183542918</v>
      </c>
      <c r="I14" s="17">
        <v>2457.181377146542</v>
      </c>
      <c r="J14" s="1"/>
      <c r="K14" s="13"/>
    </row>
    <row r="15" spans="1:10" ht="13.5">
      <c r="A15" s="25" t="s">
        <v>19</v>
      </c>
      <c r="B15" s="22">
        <v>375000</v>
      </c>
      <c r="C15" s="22">
        <v>375000</v>
      </c>
      <c r="D15" s="22">
        <v>375000</v>
      </c>
      <c r="E15" s="22">
        <v>375000</v>
      </c>
      <c r="F15" s="22">
        <v>375000</v>
      </c>
      <c r="G15" s="22">
        <v>375000</v>
      </c>
      <c r="H15" s="22">
        <v>375000</v>
      </c>
      <c r="I15" s="22">
        <v>375000</v>
      </c>
      <c r="J15" s="1"/>
    </row>
    <row r="16" spans="1:10" ht="13.5">
      <c r="A16" s="21"/>
      <c r="B16" s="26"/>
      <c r="C16" s="27"/>
      <c r="D16" s="27"/>
      <c r="E16" s="28"/>
      <c r="F16" s="18"/>
      <c r="G16" s="19"/>
      <c r="H16" s="18"/>
      <c r="I16" s="19"/>
      <c r="J16" s="1"/>
    </row>
    <row r="17" spans="1:13" ht="16.5">
      <c r="A17" s="10" t="s">
        <v>20</v>
      </c>
      <c r="B17" s="29">
        <f aca="true" t="shared" si="1" ref="B17:I17">SUM(B9:B16)</f>
        <v>39932064.00000001</v>
      </c>
      <c r="C17" s="29">
        <f t="shared" si="1"/>
        <v>40271107</v>
      </c>
      <c r="D17" s="29">
        <f t="shared" si="1"/>
        <v>63087633.48759845</v>
      </c>
      <c r="E17" s="29">
        <f t="shared" si="1"/>
        <v>64865934.2598916</v>
      </c>
      <c r="F17" s="29">
        <f t="shared" si="1"/>
        <v>66708147.17619135</v>
      </c>
      <c r="G17" s="29">
        <f t="shared" si="1"/>
        <v>68642662.77739249</v>
      </c>
      <c r="H17" s="29">
        <f t="shared" si="1"/>
        <v>70602131.64364895</v>
      </c>
      <c r="I17" s="29">
        <f t="shared" si="1"/>
        <v>72581086.69336289</v>
      </c>
      <c r="J17" s="30"/>
      <c r="K17" s="31"/>
      <c r="L17" s="32"/>
      <c r="M17" s="13"/>
    </row>
    <row r="18" spans="1:12" ht="15">
      <c r="A18" s="33"/>
      <c r="B18" s="34"/>
      <c r="C18" s="34"/>
      <c r="D18" s="34"/>
      <c r="E18" s="34"/>
      <c r="F18" s="34"/>
      <c r="G18" s="34"/>
      <c r="H18" s="34"/>
      <c r="I18" s="34"/>
      <c r="J18" s="1"/>
      <c r="K18" s="35"/>
      <c r="L18" s="36"/>
    </row>
    <row r="19" spans="1:12" ht="15">
      <c r="A19" s="10" t="s">
        <v>21</v>
      </c>
      <c r="B19" s="20"/>
      <c r="C19" s="16"/>
      <c r="D19" s="16"/>
      <c r="E19" s="16"/>
      <c r="F19" s="37"/>
      <c r="G19" s="38"/>
      <c r="H19" s="37"/>
      <c r="I19" s="38"/>
      <c r="J19" s="1"/>
      <c r="K19" s="36"/>
      <c r="L19" s="36"/>
    </row>
    <row r="20" spans="1:12" ht="15">
      <c r="A20" s="21"/>
      <c r="B20" s="22"/>
      <c r="C20" s="17"/>
      <c r="D20" s="17"/>
      <c r="E20" s="17"/>
      <c r="F20" s="17"/>
      <c r="G20" s="17"/>
      <c r="H20" s="17"/>
      <c r="I20" s="17"/>
      <c r="J20" s="1"/>
      <c r="K20" s="36"/>
      <c r="L20" s="36"/>
    </row>
    <row r="21" spans="1:13" ht="15">
      <c r="A21" s="21" t="s">
        <v>22</v>
      </c>
      <c r="B21" s="39">
        <f>SUM(B22:B27)</f>
        <v>-27445964.689999998</v>
      </c>
      <c r="C21" s="39">
        <f>SUM(C22:C27)</f>
        <v>-27945082</v>
      </c>
      <c r="D21" s="40">
        <f aca="true" t="shared" si="2" ref="D21:I21">SUM(D22:D29)</f>
        <v>-33235905.775963552</v>
      </c>
      <c r="E21" s="40">
        <f t="shared" si="2"/>
        <v>-34718909.69581511</v>
      </c>
      <c r="F21" s="40">
        <f t="shared" si="2"/>
        <v>-36419965.39068831</v>
      </c>
      <c r="G21" s="40">
        <f t="shared" si="2"/>
        <v>-38490133.665132724</v>
      </c>
      <c r="H21" s="40">
        <f t="shared" si="2"/>
        <v>-40657050.47445791</v>
      </c>
      <c r="I21" s="40">
        <f t="shared" si="2"/>
        <v>-43670931.997942366</v>
      </c>
      <c r="J21" s="1"/>
      <c r="K21" s="31"/>
      <c r="L21" s="31"/>
      <c r="M21" s="13"/>
    </row>
    <row r="22" spans="1:12" ht="15">
      <c r="A22" s="21" t="s">
        <v>23</v>
      </c>
      <c r="B22" s="39">
        <v>-5719089.88</v>
      </c>
      <c r="C22" s="40">
        <v>-6210085</v>
      </c>
      <c r="D22" s="40">
        <f>-'[1]Adopted EMS Plan'!D31</f>
        <v>-7086049.868928788</v>
      </c>
      <c r="E22" s="40">
        <f>-'[1]Adopted EMS Plan'!E31</f>
        <v>-7311531.658671059</v>
      </c>
      <c r="F22" s="40">
        <f>-'[1]Adopted EMS Plan'!F31</f>
        <v>-7569378.665413986</v>
      </c>
      <c r="G22" s="40">
        <f>-'[1]Adopted EMS Plan'!G31</f>
        <v>-7922617.954685351</v>
      </c>
      <c r="H22" s="40">
        <f>-'[1]Adopted EMS Plan'!H31</f>
        <v>-8300753.769857418</v>
      </c>
      <c r="I22" s="40">
        <f>-'[1]Adopted EMS Plan'!I31</f>
        <v>-8702059.120365907</v>
      </c>
      <c r="J22" s="1"/>
      <c r="K22" s="36"/>
      <c r="L22" s="36"/>
    </row>
    <row r="23" spans="1:12" ht="16.5">
      <c r="A23" s="21" t="s">
        <v>24</v>
      </c>
      <c r="B23" s="39">
        <v>-12456488.809999997</v>
      </c>
      <c r="C23" s="40">
        <v>-11783566</v>
      </c>
      <c r="D23" s="40">
        <f>-'[1]Adopted EMS Plan'!D32</f>
        <v>-13541468.567292351</v>
      </c>
      <c r="E23" s="40">
        <f>-'[1]Adopted EMS Plan'!E32</f>
        <v>-14229419.864779884</v>
      </c>
      <c r="F23" s="40">
        <f>-'[1]Adopted EMS Plan'!F32</f>
        <v>-14607846.748828223</v>
      </c>
      <c r="G23" s="40">
        <f>-'[1]Adopted EMS Plan'!G32</f>
        <v>-15272628.604977295</v>
      </c>
      <c r="H23" s="40">
        <f>-'[1]Adopted EMS Plan'!H32</f>
        <v>-15984201.08471727</v>
      </c>
      <c r="I23" s="40">
        <f>-'[1]Adopted EMS Plan'!I32</f>
        <v>-16739331.851136288</v>
      </c>
      <c r="J23" s="1"/>
      <c r="K23" s="41"/>
      <c r="L23" s="36"/>
    </row>
    <row r="24" spans="1:12" ht="15">
      <c r="A24" s="21" t="s">
        <v>25</v>
      </c>
      <c r="B24" s="39">
        <v>-4233568</v>
      </c>
      <c r="C24" s="40">
        <v>-4780238</v>
      </c>
      <c r="D24" s="40">
        <f>-'[1]Adopted EMS Plan'!D33</f>
        <v>-5140478.235407019</v>
      </c>
      <c r="E24" s="40">
        <f>-'[1]Adopted EMS Plan'!E33</f>
        <v>-5555240.537357229</v>
      </c>
      <c r="F24" s="40">
        <f>-'[1]Adopted EMS Plan'!F33</f>
        <v>-5677033.999060488</v>
      </c>
      <c r="G24" s="40">
        <f>-'[1]Adopted EMS Plan'!G33</f>
        <v>-5941963.466014014</v>
      </c>
      <c r="H24" s="40">
        <f>-'[1]Adopted EMS Plan'!H33</f>
        <v>-6225565.327393063</v>
      </c>
      <c r="I24" s="40">
        <f>-'[1]Adopted EMS Plan'!I33</f>
        <v>-6526544.34027443</v>
      </c>
      <c r="J24" s="1"/>
      <c r="K24" s="36"/>
      <c r="L24" s="36"/>
    </row>
    <row r="25" spans="1:12" ht="15">
      <c r="A25" s="21" t="s">
        <v>26</v>
      </c>
      <c r="B25" s="39">
        <v>-3659425</v>
      </c>
      <c r="C25" s="40">
        <v>-3758230</v>
      </c>
      <c r="D25" s="40">
        <f>-'[1]Adopted EMS Plan'!D34</f>
        <v>-4655617.31049401</v>
      </c>
      <c r="E25" s="40">
        <f>-'[1]Adopted EMS Plan'!E34</f>
        <v>-4510047.458874466</v>
      </c>
      <c r="F25" s="40">
        <f>-'[1]Adopted EMS Plan'!F34</f>
        <v>-4730861.665883741</v>
      </c>
      <c r="G25" s="40">
        <f>-'[1]Adopted EMS Plan'!G34</f>
        <v>-4951636.2216783445</v>
      </c>
      <c r="H25" s="40">
        <f>-'[1]Adopted EMS Plan'!H34</f>
        <v>-5187971.106160886</v>
      </c>
      <c r="I25" s="40">
        <f>-'[1]Adopted EMS Plan'!I34</f>
        <v>-5438786.950228691</v>
      </c>
      <c r="J25" s="1"/>
      <c r="K25" s="36"/>
      <c r="L25" s="36"/>
    </row>
    <row r="26" spans="1:12" ht="15">
      <c r="A26" s="21" t="s">
        <v>27</v>
      </c>
      <c r="B26" s="39">
        <v>-60000</v>
      </c>
      <c r="C26" s="40">
        <v>-60000</v>
      </c>
      <c r="D26" s="40">
        <f>-'[1]Adopted EMS Plan'!D35</f>
        <v>-163550.0598284219</v>
      </c>
      <c r="E26" s="40">
        <f>-'[1]Adopted EMS Plan'!E35</f>
        <v>-172064.5378565582</v>
      </c>
      <c r="F26" s="40">
        <f>-'[1]Adopted EMS Plan'!F35</f>
        <v>-180413.5392280208</v>
      </c>
      <c r="G26" s="40">
        <f>-'[1]Adopted EMS Plan'!G35</f>
        <v>-188732.90767017982</v>
      </c>
      <c r="H26" s="40">
        <f>-'[1]Adopted EMS Plan'!H35</f>
        <v>-197645.01566005818</v>
      </c>
      <c r="I26" s="40">
        <f>-'[1]Adopted EMS Plan'!I35</f>
        <v>-207104.9673647605</v>
      </c>
      <c r="J26" s="1"/>
      <c r="K26" s="36"/>
      <c r="L26" s="36"/>
    </row>
    <row r="27" spans="1:12" ht="15">
      <c r="A27" s="21" t="s">
        <v>28</v>
      </c>
      <c r="B27" s="39">
        <v>-1317393</v>
      </c>
      <c r="C27" s="40">
        <v>-1352963</v>
      </c>
      <c r="D27" s="40">
        <f>-'[1]Adopted EMS Plan'!D36</f>
        <v>-1542143.4706221058</v>
      </c>
      <c r="E27" s="40">
        <f>-'[1]Adopted EMS Plan'!E36</f>
        <v>-1623617.085194808</v>
      </c>
      <c r="F27" s="40">
        <f>-'[1]Adopted EMS Plan'!F36</f>
        <v>-1703110.1997181468</v>
      </c>
      <c r="G27" s="40">
        <f>-'[1]Adopted EMS Plan'!G36</f>
        <v>-1782589.039804204</v>
      </c>
      <c r="H27" s="40">
        <f>-'[1]Adopted EMS Plan'!H36</f>
        <v>-1867669.598217919</v>
      </c>
      <c r="I27" s="40">
        <f>-'[1]Adopted EMS Plan'!I36</f>
        <v>-1957963.302082329</v>
      </c>
      <c r="J27" s="1"/>
      <c r="K27" s="36"/>
      <c r="L27" s="36"/>
    </row>
    <row r="28" spans="1:12" ht="15">
      <c r="A28" s="21" t="s">
        <v>29</v>
      </c>
      <c r="B28" s="42" t="s">
        <v>30</v>
      </c>
      <c r="C28" s="42" t="s">
        <v>30</v>
      </c>
      <c r="D28" s="40">
        <f>-'[1]Adopted EMS Plan'!D37</f>
        <v>-872736.3637826139</v>
      </c>
      <c r="E28" s="40">
        <f>-'[1]Adopted EMS Plan'!E37</f>
        <v>-902009.4917748934</v>
      </c>
      <c r="F28" s="40">
        <f>-'[1]Adopted EMS Plan'!F37</f>
        <v>-1519159.9415976445</v>
      </c>
      <c r="G28" s="40">
        <f>-'[1]Adopted EMS Plan'!G37</f>
        <v>-1980654.4886713377</v>
      </c>
      <c r="H28" s="40">
        <f>-'[1]Adopted EMS Plan'!H37</f>
        <v>-2425568.087450133</v>
      </c>
      <c r="I28" s="40">
        <f>-'[1]Adopted EMS Plan'!I37</f>
        <v>-3611972.3960213847</v>
      </c>
      <c r="J28" s="1"/>
      <c r="K28" s="31"/>
      <c r="L28" s="36"/>
    </row>
    <row r="29" spans="1:12" ht="15">
      <c r="A29" s="21" t="s">
        <v>31</v>
      </c>
      <c r="B29" s="42" t="s">
        <v>30</v>
      </c>
      <c r="C29" s="42" t="s">
        <v>30</v>
      </c>
      <c r="D29" s="40">
        <f>-'[1]Adopted EMS Plan'!D38</f>
        <v>-233861.89960824393</v>
      </c>
      <c r="E29" s="40">
        <f>-'[1]Adopted EMS Plan'!E38</f>
        <v>-414979.061306214</v>
      </c>
      <c r="F29" s="40">
        <f>-'[1]Adopted EMS Plan'!F38</f>
        <v>-432160.6309580468</v>
      </c>
      <c r="G29" s="40">
        <f>-'[1]Adopted EMS Plan'!G38</f>
        <v>-449310.9816319908</v>
      </c>
      <c r="H29" s="40">
        <f>-'[1]Adopted EMS Plan'!H38</f>
        <v>-467676.4850011701</v>
      </c>
      <c r="I29" s="40">
        <f>-'[1]Adopted EMS Plan'!I38</f>
        <v>-487169.0704685848</v>
      </c>
      <c r="J29" s="1"/>
      <c r="K29" s="31"/>
      <c r="L29" s="36"/>
    </row>
    <row r="30" spans="1:12" ht="15">
      <c r="A30" s="21"/>
      <c r="B30" s="39"/>
      <c r="C30" s="39"/>
      <c r="D30" s="40"/>
      <c r="E30" s="40"/>
      <c r="F30" s="40"/>
      <c r="G30" s="40"/>
      <c r="H30" s="40"/>
      <c r="I30" s="40"/>
      <c r="J30" s="1"/>
      <c r="K30" s="31"/>
      <c r="L30" s="36"/>
    </row>
    <row r="31" spans="1:13" ht="15">
      <c r="A31" s="21" t="s">
        <v>32</v>
      </c>
      <c r="B31" s="43">
        <v>-9420513</v>
      </c>
      <c r="C31" s="44">
        <v>-9674868</v>
      </c>
      <c r="D31" s="44">
        <f aca="true" t="shared" si="3" ref="D31:I31">SUM(D32:D64)</f>
        <v>-13930714.265784973</v>
      </c>
      <c r="E31" s="44">
        <f t="shared" si="3"/>
        <v>-14411372.241229627</v>
      </c>
      <c r="F31" s="44">
        <f t="shared" si="3"/>
        <v>-14843713.882820426</v>
      </c>
      <c r="G31" s="44">
        <f t="shared" si="3"/>
        <v>-15235587.327575061</v>
      </c>
      <c r="H31" s="44">
        <f t="shared" si="3"/>
        <v>-15646948.973427925</v>
      </c>
      <c r="I31" s="44">
        <f t="shared" si="3"/>
        <v>-16069416.30916199</v>
      </c>
      <c r="J31" s="1"/>
      <c r="K31" s="31"/>
      <c r="L31" s="31"/>
      <c r="M31" s="13"/>
    </row>
    <row r="32" spans="1:12" ht="15">
      <c r="A32" s="21" t="s">
        <v>33</v>
      </c>
      <c r="B32" s="43">
        <v>-360914</v>
      </c>
      <c r="C32" s="43">
        <v>-371121</v>
      </c>
      <c r="D32" s="43">
        <f>-'[1]Adopted EMS Plan'!D43</f>
        <v>-555889.5373116907</v>
      </c>
      <c r="E32" s="43">
        <f>-'[1]Adopted EMS Plan'!E43</f>
        <v>-575071.8285421861</v>
      </c>
      <c r="F32" s="43">
        <f>-'[1]Adopted EMS Plan'!F43</f>
        <v>-592325.7259230146</v>
      </c>
      <c r="G32" s="43">
        <f>-'[1]Adopted EMS Plan'!G43</f>
        <v>-607964.8838755076</v>
      </c>
      <c r="H32" s="43">
        <f>-'[1]Adopted EMS Plan'!H43</f>
        <v>-624381.4013969176</v>
      </c>
      <c r="I32" s="43">
        <f>-'[1]Adopted EMS Plan'!I43</f>
        <v>-641241.2946126787</v>
      </c>
      <c r="J32" s="45"/>
      <c r="K32" s="36"/>
      <c r="L32" s="36"/>
    </row>
    <row r="33" spans="1:12" ht="15">
      <c r="A33" s="21" t="s">
        <v>23</v>
      </c>
      <c r="B33" s="43">
        <v>-1164786</v>
      </c>
      <c r="C33" s="43">
        <v>-1208884</v>
      </c>
      <c r="D33" s="43">
        <f>-'[1]Adopted EMS Plan'!D44</f>
        <v>-1803277.6818391974</v>
      </c>
      <c r="E33" s="43">
        <f>-'[1]Adopted EMS Plan'!E44</f>
        <v>-1865503.233982209</v>
      </c>
      <c r="F33" s="43">
        <f>-'[1]Adopted EMS Plan'!F44</f>
        <v>-1921474.091013425</v>
      </c>
      <c r="G33" s="43">
        <f>-'[1]Adopted EMS Plan'!G44</f>
        <v>-1972205.7575253658</v>
      </c>
      <c r="H33" s="43">
        <f>-'[1]Adopted EMS Plan'!H44</f>
        <v>-2025460.21237678</v>
      </c>
      <c r="I33" s="43">
        <f>-'[1]Adopted EMS Plan'!I44</f>
        <v>-2080153.2180618315</v>
      </c>
      <c r="J33" s="45"/>
      <c r="K33" s="36"/>
      <c r="L33" s="36"/>
    </row>
    <row r="34" spans="1:12" ht="15">
      <c r="A34" s="21" t="s">
        <v>34</v>
      </c>
      <c r="B34" s="43">
        <v>-48770</v>
      </c>
      <c r="C34" s="43">
        <v>-50087</v>
      </c>
      <c r="D34" s="43">
        <f>-'[1]Adopted EMS Plan'!D45</f>
        <v>-61933.195244116374</v>
      </c>
      <c r="E34" s="43">
        <f>-'[1]Adopted EMS Plan'!E45</f>
        <v>-64070.69204133735</v>
      </c>
      <c r="F34" s="43">
        <f>-'[1]Adopted EMS Plan'!F45</f>
        <v>-65993.27747579425</v>
      </c>
      <c r="G34" s="43">
        <f>-'[1]Adopted EMS Plan'!G45</f>
        <v>-67735.80203874614</v>
      </c>
      <c r="H34" s="43">
        <f>-'[1]Adopted EMS Plan'!H45</f>
        <v>-69564.48476064397</v>
      </c>
      <c r="I34" s="43">
        <f>-'[1]Adopted EMS Plan'!I45</f>
        <v>-71442.53901182544</v>
      </c>
      <c r="J34" s="45"/>
      <c r="K34" s="36"/>
      <c r="L34" s="36"/>
    </row>
    <row r="35" spans="1:12" ht="15">
      <c r="A35" s="21" t="s">
        <v>35</v>
      </c>
      <c r="B35" s="43">
        <v>-190302</v>
      </c>
      <c r="C35" s="43">
        <v>-201298</v>
      </c>
      <c r="D35" s="43">
        <f>-'[1]Adopted EMS Plan'!D46</f>
        <v>-306145.10853421746</v>
      </c>
      <c r="E35" s="43">
        <f>-'[1]Adopted EMS Plan'!E46</f>
        <v>-316709.64773171407</v>
      </c>
      <c r="F35" s="43">
        <f>-'[1]Adopted EMS Plan'!F46</f>
        <v>-326212.2150150116</v>
      </c>
      <c r="G35" s="43">
        <f>-'[1]Adopted EMS Plan'!G46</f>
        <v>-334825.12670200213</v>
      </c>
      <c r="H35" s="43">
        <f>-'[1]Adopted EMS Plan'!H46</f>
        <v>-343865.92497611744</v>
      </c>
      <c r="I35" s="43">
        <f>-'[1]Adopted EMS Plan'!I46</f>
        <v>-353151.6447582477</v>
      </c>
      <c r="J35" s="45"/>
      <c r="K35" s="36"/>
      <c r="L35" s="36"/>
    </row>
    <row r="36" spans="1:12" ht="15">
      <c r="A36" s="21" t="s">
        <v>36</v>
      </c>
      <c r="B36" s="43">
        <v>-110372</v>
      </c>
      <c r="C36" s="43">
        <v>-110372</v>
      </c>
      <c r="D36" s="43">
        <f>-'[1]Adopted EMS Plan'!D47</f>
        <v>-140799.85696331848</v>
      </c>
      <c r="E36" s="43">
        <f>-'[1]Adopted EMS Plan'!E47</f>
        <v>-145658.5962863493</v>
      </c>
      <c r="F36" s="43">
        <f>-'[1]Adopted EMS Plan'!F47</f>
        <v>-150028.46066255195</v>
      </c>
      <c r="G36" s="43">
        <f>-'[1]Adopted EMS Plan'!G47</f>
        <v>-153989.79983566256</v>
      </c>
      <c r="H36" s="43">
        <f>-'[1]Adopted EMS Plan'!H47</f>
        <v>-158147.65705670608</v>
      </c>
      <c r="I36" s="43">
        <f>-'[1]Adopted EMS Plan'!I47</f>
        <v>-162417.81030513984</v>
      </c>
      <c r="J36" s="45"/>
      <c r="K36" s="36"/>
      <c r="L36" s="36"/>
    </row>
    <row r="37" spans="1:12" ht="15">
      <c r="A37" s="21" t="s">
        <v>37</v>
      </c>
      <c r="B37" s="43">
        <v>-949850</v>
      </c>
      <c r="C37" s="43">
        <v>-949850</v>
      </c>
      <c r="D37" s="43">
        <f>-'[1]Adopted EMS Plan'!D48</f>
        <v>-1286418.7585992254</v>
      </c>
      <c r="E37" s="43">
        <f>-'[1]Adopted EMS Plan'!E48</f>
        <v>-1330808.603771223</v>
      </c>
      <c r="F37" s="43">
        <f>-'[1]Adopted EMS Plan'!F48</f>
        <v>-1370737.5860620637</v>
      </c>
      <c r="G37" s="43">
        <f>-'[1]Adopted EMS Plan'!G48</f>
        <v>-1406927.885096171</v>
      </c>
      <c r="H37" s="43">
        <f>-'[1]Adopted EMS Plan'!H48</f>
        <v>-1444918.7928453286</v>
      </c>
      <c r="I37" s="43">
        <f>-'[1]Adopted EMS Plan'!I48</f>
        <v>-1483934.8858790228</v>
      </c>
      <c r="J37" s="45"/>
      <c r="K37" s="36"/>
      <c r="L37" s="36"/>
    </row>
    <row r="38" spans="1:12" ht="15">
      <c r="A38" s="21" t="s">
        <v>38</v>
      </c>
      <c r="B38" s="43">
        <v>-230549</v>
      </c>
      <c r="C38" s="43">
        <v>-230549</v>
      </c>
      <c r="D38" s="43">
        <f>-'[1]Adopted EMS Plan'!D49</f>
        <v>-276619.9659534011</v>
      </c>
      <c r="E38" s="43">
        <f>-'[1]Adopted EMS Plan'!E49</f>
        <v>-286165.12828157085</v>
      </c>
      <c r="F38" s="43">
        <f>-'[1]Adopted EMS Plan'!F49</f>
        <v>-294750.93403091544</v>
      </c>
      <c r="G38" s="43">
        <f>-'[1]Adopted EMS Plan'!G49</f>
        <v>-302533.24234289885</v>
      </c>
      <c r="H38" s="43">
        <f>-'[1]Adopted EMS Plan'!H49</f>
        <v>-310702.7783355383</v>
      </c>
      <c r="I38" s="43">
        <f>-'[1]Adopted EMS Plan'!I49</f>
        <v>-319092.0660369499</v>
      </c>
      <c r="J38" s="45"/>
      <c r="K38" s="36"/>
      <c r="L38" s="36"/>
    </row>
    <row r="39" spans="1:12" ht="15">
      <c r="A39" s="21" t="s">
        <v>39</v>
      </c>
      <c r="B39" s="43">
        <v>-759340</v>
      </c>
      <c r="C39" s="43">
        <v>-775056</v>
      </c>
      <c r="D39" s="43">
        <f>-'[1]Adopted EMS Plan'!D50</f>
        <v>-1152750.6674443884</v>
      </c>
      <c r="E39" s="43">
        <f>-'[1]Adopted EMS Plan'!E50</f>
        <v>-1192528.6309397733</v>
      </c>
      <c r="F39" s="43">
        <f>-'[1]Adopted EMS Plan'!F50</f>
        <v>-1228308.4686323851</v>
      </c>
      <c r="G39" s="43">
        <f>-'[1]Adopted EMS Plan'!G50</f>
        <v>-1260738.786887323</v>
      </c>
      <c r="H39" s="43">
        <f>-'[1]Adopted EMS Plan'!H50</f>
        <v>-1294781.9084321929</v>
      </c>
      <c r="I39" s="43">
        <f>-'[1]Adopted EMS Plan'!I50</f>
        <v>-1329744.6957186207</v>
      </c>
      <c r="J39" s="45"/>
      <c r="K39" s="36"/>
      <c r="L39" s="36"/>
    </row>
    <row r="40" spans="1:12" ht="15">
      <c r="A40" s="21" t="s">
        <v>40</v>
      </c>
      <c r="B40" s="43">
        <v>-227173</v>
      </c>
      <c r="C40" s="43">
        <v>-239292</v>
      </c>
      <c r="D40" s="43">
        <f>-'[1]Adopted EMS Plan'!D51</f>
        <v>-362252.4633228647</v>
      </c>
      <c r="E40" s="43">
        <f>-'[1]Adopted EMS Plan'!E51</f>
        <v>-374753.14092364116</v>
      </c>
      <c r="F40" s="43">
        <f>-'[1]Adopted EMS Plan'!F51</f>
        <v>-385997.264700689</v>
      </c>
      <c r="G40" s="43">
        <f>-'[1]Adopted EMS Plan'!G51</f>
        <v>-396188.1291863526</v>
      </c>
      <c r="H40" s="43">
        <f>-'[1]Adopted EMS Plan'!H51</f>
        <v>-406886.2619336755</v>
      </c>
      <c r="I40" s="43">
        <f>-'[1]Adopted EMS Plan'!I51</f>
        <v>-417872.8793030871</v>
      </c>
      <c r="J40" s="45"/>
      <c r="K40" s="36"/>
      <c r="L40" s="36"/>
    </row>
    <row r="41" spans="1:12" ht="15">
      <c r="A41" s="21" t="s">
        <v>41</v>
      </c>
      <c r="B41" s="43">
        <v>-106458</v>
      </c>
      <c r="C41" s="43">
        <v>-112317</v>
      </c>
      <c r="D41" s="43">
        <f>-'[1]Adopted EMS Plan'!D52</f>
        <v>-159137.99184998372</v>
      </c>
      <c r="E41" s="43">
        <f>-'[1]Adopted EMS Plan'!E52</f>
        <v>-164628.88036168544</v>
      </c>
      <c r="F41" s="43">
        <f>-'[1]Adopted EMS Plan'!F52</f>
        <v>-169567.96942845237</v>
      </c>
      <c r="G41" s="43">
        <f>-'[1]Adopted EMS Plan'!G52</f>
        <v>-174045.28948603707</v>
      </c>
      <c r="H41" s="43">
        <f>-'[1]Adopted EMS Plan'!H52</f>
        <v>-178745.26545999895</v>
      </c>
      <c r="I41" s="43">
        <f>-'[1]Adopted EMS Plan'!I52</f>
        <v>-183572.05849937565</v>
      </c>
      <c r="J41" s="45"/>
      <c r="K41" s="36"/>
      <c r="L41" s="36"/>
    </row>
    <row r="42" spans="1:12" ht="15">
      <c r="A42" s="21" t="s">
        <v>42</v>
      </c>
      <c r="B42" s="43">
        <v>-67418</v>
      </c>
      <c r="C42" s="43">
        <v>-69238</v>
      </c>
      <c r="D42" s="43">
        <f>-'[1]Adopted EMS Plan'!D53</f>
        <v>-89232.7467303625</v>
      </c>
      <c r="E42" s="43">
        <f>-'[1]Adopted EMS Plan'!E53</f>
        <v>-92312.17486077912</v>
      </c>
      <c r="F42" s="43">
        <f>-'[1]Adopted EMS Plan'!F53</f>
        <v>-95081.82084667098</v>
      </c>
      <c r="G42" s="43">
        <f>-'[1]Adopted EMS Plan'!G53</f>
        <v>-97592.02428652333</v>
      </c>
      <c r="H42" s="43">
        <f>-'[1]Adopted EMS Plan'!H53</f>
        <v>-100227.10865338721</v>
      </c>
      <c r="I42" s="43">
        <f>-'[1]Adopted EMS Plan'!I53</f>
        <v>-102933.83014117248</v>
      </c>
      <c r="J42" s="45"/>
      <c r="K42" s="36"/>
      <c r="L42" s="36"/>
    </row>
    <row r="43" spans="1:12" ht="15">
      <c r="A43" s="21" t="s">
        <v>43</v>
      </c>
      <c r="B43" s="43">
        <v>-210667</v>
      </c>
      <c r="C43" s="43">
        <v>-210667</v>
      </c>
      <c r="D43" s="43">
        <f>-'[1]Adopted EMS Plan'!D54</f>
        <v>-289637.5925078533</v>
      </c>
      <c r="E43" s="43">
        <f>-'[1]Adopted EMS Plan'!E54</f>
        <v>-299631.938945584</v>
      </c>
      <c r="F43" s="43">
        <f>-'[1]Adopted EMS Plan'!F54</f>
        <v>-308621.4295520124</v>
      </c>
      <c r="G43" s="43">
        <f>-'[1]Adopted EMS Plan'!G54</f>
        <v>-316769.6680222157</v>
      </c>
      <c r="H43" s="43">
        <f>-'[1]Adopted EMS Plan'!H54</f>
        <v>-325323.52748790616</v>
      </c>
      <c r="I43" s="43">
        <f>-'[1]Adopted EMS Plan'!I54</f>
        <v>-334107.78742358694</v>
      </c>
      <c r="J43" s="45"/>
      <c r="K43" s="36"/>
      <c r="L43" s="36"/>
    </row>
    <row r="44" spans="1:12" ht="15">
      <c r="A44" s="21" t="s">
        <v>44</v>
      </c>
      <c r="B44" s="43">
        <v>-252271</v>
      </c>
      <c r="C44" s="43">
        <v>-252271</v>
      </c>
      <c r="D44" s="43">
        <f>-'[1]Adopted EMS Plan'!D55</f>
        <v>-314394.994270593</v>
      </c>
      <c r="E44" s="43">
        <f>-'[1]Adopted EMS Plan'!E55</f>
        <v>-325244.1458133717</v>
      </c>
      <c r="F44" s="43">
        <f>-'[1]Adopted EMS Plan'!F55</f>
        <v>-335002.2833659022</v>
      </c>
      <c r="G44" s="43">
        <f>-'[1]Adopted EMS Plan'!G55</f>
        <v>-343847.5316612863</v>
      </c>
      <c r="H44" s="43">
        <f>-'[1]Adopted EMS Plan'!H55</f>
        <v>-353132.2833742149</v>
      </c>
      <c r="I44" s="43">
        <f>-'[1]Adopted EMS Plan'!I55</f>
        <v>-362667.76501036825</v>
      </c>
      <c r="J44" s="45"/>
      <c r="K44" s="36"/>
      <c r="L44" s="36"/>
    </row>
    <row r="45" spans="1:12" ht="15">
      <c r="A45" s="21" t="s">
        <v>45</v>
      </c>
      <c r="B45" s="43">
        <v>-18705</v>
      </c>
      <c r="C45" s="43">
        <v>-19210</v>
      </c>
      <c r="D45" s="43">
        <f>-'[1]Adopted EMS Plan'!D56</f>
        <v>-22314.963167002104</v>
      </c>
      <c r="E45" s="43">
        <f>-'[1]Adopted EMS Plan'!E56</f>
        <v>-23084.57818230585</v>
      </c>
      <c r="F45" s="43">
        <f>-'[1]Adopted EMS Plan'!F56</f>
        <v>-23776.747661478403</v>
      </c>
      <c r="G45" s="43">
        <f>-'[1]Adopted EMS Plan'!G56</f>
        <v>-24404.05650414108</v>
      </c>
      <c r="H45" s="43">
        <f>-'[1]Adopted EMS Plan'!H56</f>
        <v>-25063.311630457876</v>
      </c>
      <c r="I45" s="43">
        <f>-'[1]Adopted EMS Plan'!I56</f>
        <v>-25739.99200240419</v>
      </c>
      <c r="J45" s="45"/>
      <c r="K45" s="36"/>
      <c r="L45" s="36"/>
    </row>
    <row r="46" spans="1:12" ht="15">
      <c r="A46" s="21" t="s">
        <v>46</v>
      </c>
      <c r="B46" s="43">
        <v>-18354</v>
      </c>
      <c r="C46" s="43">
        <v>-18850</v>
      </c>
      <c r="D46" s="43">
        <f>-'[1]Adopted EMS Plan'!D57</f>
        <v>-22177.497340369235</v>
      </c>
      <c r="E46" s="43">
        <f>-'[1]Adopted EMS Plan'!E57</f>
        <v>-22943.24007886642</v>
      </c>
      <c r="F46" s="43">
        <f>-'[1]Adopted EMS Plan'!F57</f>
        <v>-23631.537281232413</v>
      </c>
      <c r="G46" s="43">
        <f>-'[1]Adopted EMS Plan'!G57</f>
        <v>-24255.941916290172</v>
      </c>
      <c r="H46" s="43">
        <f>-'[1]Adopted EMS Plan'!H57</f>
        <v>-24911.324765800404</v>
      </c>
      <c r="I46" s="43">
        <f>-'[1]Adopted EMS Plan'!I57</f>
        <v>-25584.13286094016</v>
      </c>
      <c r="J46" s="45"/>
      <c r="K46" s="36"/>
      <c r="L46" s="36"/>
    </row>
    <row r="47" spans="1:12" ht="15">
      <c r="A47" s="21" t="s">
        <v>47</v>
      </c>
      <c r="B47" s="43">
        <v>-32348</v>
      </c>
      <c r="C47" s="43">
        <v>-33221</v>
      </c>
      <c r="D47" s="43">
        <f>-'[1]Adopted EMS Plan'!D58</f>
        <v>-39614.35980030771</v>
      </c>
      <c r="E47" s="43">
        <f>-'[1]Adopted EMS Plan'!E58</f>
        <v>-40981.2735130233</v>
      </c>
      <c r="F47" s="43">
        <f>-'[1]Adopted EMS Plan'!F58</f>
        <v>-42210.72139910601</v>
      </c>
      <c r="G47" s="43">
        <f>-'[1]Adopted EMS Plan'!G58</f>
        <v>-43324.96905019358</v>
      </c>
      <c r="H47" s="43">
        <f>-'[1]Adopted EMS Plan'!H58</f>
        <v>-44494.39664577462</v>
      </c>
      <c r="I47" s="43">
        <f>-'[1]Adopted EMS Plan'!I58</f>
        <v>-45695.77052500977</v>
      </c>
      <c r="J47" s="45"/>
      <c r="K47" s="36"/>
      <c r="L47" s="36"/>
    </row>
    <row r="48" spans="1:12" ht="15">
      <c r="A48" s="21" t="s">
        <v>48</v>
      </c>
      <c r="B48" s="43">
        <v>-495286</v>
      </c>
      <c r="C48" s="43">
        <v>-512252</v>
      </c>
      <c r="D48" s="43">
        <f>-'[1]Adopted EMS Plan'!D59</f>
        <v>-763934.3852285239</v>
      </c>
      <c r="E48" s="43">
        <f>-'[1]Adopted EMS Plan'!E59</f>
        <v>-790294.9095891793</v>
      </c>
      <c r="F48" s="43">
        <f>-'[1]Adopted EMS Plan'!F59</f>
        <v>-814005.8285449462</v>
      </c>
      <c r="G48" s="43">
        <f>-'[1]Adopted EMS Plan'!G59</f>
        <v>-835497.9328905543</v>
      </c>
      <c r="H48" s="43">
        <f>-'[1]Adopted EMS Plan'!H59</f>
        <v>-858058.785634773</v>
      </c>
      <c r="I48" s="43">
        <f>-'[1]Adopted EMS Plan'!I59</f>
        <v>-881228.5539068232</v>
      </c>
      <c r="J48" s="45"/>
      <c r="K48" s="36"/>
      <c r="L48" s="36"/>
    </row>
    <row r="49" spans="1:12" ht="15">
      <c r="A49" s="21" t="s">
        <v>49</v>
      </c>
      <c r="B49" s="43">
        <v>-304293</v>
      </c>
      <c r="C49" s="43">
        <v>-304293</v>
      </c>
      <c r="D49" s="43">
        <f>-'[1]Adopted EMS Plan'!D60</f>
        <v>-396367.221988656</v>
      </c>
      <c r="E49" s="43">
        <f>-'[1]Adopted EMS Plan'!E60</f>
        <v>-410045.0717386266</v>
      </c>
      <c r="F49" s="43">
        <f>-'[1]Adopted EMS Plan'!F60</f>
        <v>-422347.29515306687</v>
      </c>
      <c r="G49" s="43">
        <f>-'[1]Adopted EMS Plan'!G60</f>
        <v>-433498.48428675724</v>
      </c>
      <c r="H49" s="43">
        <f>-'[1]Adopted EMS Plan'!H60</f>
        <v>-445204.3770729873</v>
      </c>
      <c r="I49" s="43">
        <f>-'[1]Adopted EMS Plan'!I60</f>
        <v>-457225.860418952</v>
      </c>
      <c r="J49" s="45"/>
      <c r="K49" s="36"/>
      <c r="L49" s="36"/>
    </row>
    <row r="50" spans="1:12" ht="15">
      <c r="A50" s="21" t="s">
        <v>50</v>
      </c>
      <c r="B50" s="43">
        <v>-235416</v>
      </c>
      <c r="C50" s="43">
        <v>-244629</v>
      </c>
      <c r="D50" s="43">
        <f>-'[1]Adopted EMS Plan'!D61</f>
        <v>-364176.9848957249</v>
      </c>
      <c r="E50" s="43">
        <f>-'[1]Adopted EMS Plan'!E61</f>
        <v>-376743.49120221287</v>
      </c>
      <c r="F50" s="43">
        <f>-'[1]Adopted EMS Plan'!F61</f>
        <v>-388046.66720056074</v>
      </c>
      <c r="G50" s="43">
        <f>-'[1]Adopted EMS Plan'!G61</f>
        <v>-398291.74356151617</v>
      </c>
      <c r="H50" s="43">
        <f>-'[1]Adopted EMS Plan'!H61</f>
        <v>-409046.9923917358</v>
      </c>
      <c r="I50" s="43">
        <f>-'[1]Adopted EMS Plan'!I61</f>
        <v>-420092.66198244743</v>
      </c>
      <c r="J50" s="45"/>
      <c r="K50" s="36"/>
      <c r="L50" s="36"/>
    </row>
    <row r="51" spans="1:12" ht="15">
      <c r="A51" s="21" t="s">
        <v>51</v>
      </c>
      <c r="B51" s="43">
        <v>-14104</v>
      </c>
      <c r="C51" s="43">
        <v>-14889</v>
      </c>
      <c r="D51" s="43">
        <f>-'[1]Adopted EMS Plan'!D62</f>
        <v>-19671.166177323445</v>
      </c>
      <c r="E51" s="43">
        <f>-'[1]Adopted EMS Plan'!E62</f>
        <v>-20349.78268767304</v>
      </c>
      <c r="F51" s="43">
        <f>-'[1]Adopted EMS Plan'!F62</f>
        <v>-20960.634353907837</v>
      </c>
      <c r="G51" s="43">
        <f>-'[1]Adopted EMS Plan'!G62</f>
        <v>-21514.36993724588</v>
      </c>
      <c r="H51" s="43">
        <f>-'[1]Adopted EMS Plan'!H62</f>
        <v>-22095.211458229838</v>
      </c>
      <c r="I51" s="43">
        <f>-'[1]Adopted EMS Plan'!I62</f>
        <v>-22691.542086440037</v>
      </c>
      <c r="J51" s="45"/>
      <c r="K51" s="36"/>
      <c r="L51" s="36"/>
    </row>
    <row r="52" spans="1:12" ht="15">
      <c r="A52" s="21" t="s">
        <v>52</v>
      </c>
      <c r="B52" s="43">
        <v>-271067</v>
      </c>
      <c r="C52" s="43">
        <v>-280748</v>
      </c>
      <c r="D52" s="43">
        <f>-'[1]Adopted EMS Plan'!D63</f>
        <v>-392023.4954808976</v>
      </c>
      <c r="E52" s="43">
        <f>-'[1]Adopted EMS Plan'!E63</f>
        <v>-405551.294504614</v>
      </c>
      <c r="F52" s="43">
        <f>-'[1]Adopted EMS Plan'!F63</f>
        <v>-417718.95630002633</v>
      </c>
      <c r="G52" s="43">
        <f>-'[1]Adopted EMS Plan'!G63</f>
        <v>-428748.1687143101</v>
      </c>
      <c r="H52" s="43">
        <f>-'[1]Adopted EMS Plan'!H63</f>
        <v>-440325.30829672207</v>
      </c>
      <c r="I52" s="43">
        <f>-'[1]Adopted EMS Plan'!I63</f>
        <v>-452215.1342312637</v>
      </c>
      <c r="J52" s="45"/>
      <c r="K52" s="36"/>
      <c r="L52" s="36"/>
    </row>
    <row r="53" spans="1:12" ht="15">
      <c r="A53" s="21" t="s">
        <v>53</v>
      </c>
      <c r="B53" s="43">
        <v>-203896</v>
      </c>
      <c r="C53" s="43">
        <v>-211146</v>
      </c>
      <c r="D53" s="43">
        <f>-'[1]Adopted EMS Plan'!D64</f>
        <v>-315815.15178939875</v>
      </c>
      <c r="E53" s="43">
        <f>-'[1]Adopted EMS Plan'!E64</f>
        <v>-326712.7067922595</v>
      </c>
      <c r="F53" s="43">
        <f>-'[1]Adopted EMS Plan'!F64</f>
        <v>-336515.37552806543</v>
      </c>
      <c r="G53" s="43">
        <f>-'[1]Adopted EMS Plan'!G64</f>
        <v>-345400.31466071674</v>
      </c>
      <c r="H53" s="43">
        <f>-'[1]Adopted EMS Plan'!H64</f>
        <v>-354726.69334931584</v>
      </c>
      <c r="I53" s="43">
        <f>-'[1]Adopted EMS Plan'!I64</f>
        <v>-364304.77003034134</v>
      </c>
      <c r="J53" s="45"/>
      <c r="K53" s="36"/>
      <c r="L53" s="36"/>
    </row>
    <row r="54" spans="1:12" ht="15">
      <c r="A54" s="21" t="s">
        <v>54</v>
      </c>
      <c r="B54" s="43">
        <v>-36000</v>
      </c>
      <c r="C54" s="43">
        <v>-36972</v>
      </c>
      <c r="D54" s="43">
        <f>-'[1]Adopted EMS Plan'!D65</f>
        <v>-49482.85724182519</v>
      </c>
      <c r="E54" s="43">
        <f>-'[1]Adopted EMS Plan'!E65</f>
        <v>-51190.53131351804</v>
      </c>
      <c r="F54" s="43">
        <f>-'[1]Adopted EMS Plan'!F65</f>
        <v>-52726.85713652061</v>
      </c>
      <c r="G54" s="43">
        <f>-'[1]Adopted EMS Plan'!G65</f>
        <v>-54118.940648478834</v>
      </c>
      <c r="H54" s="43">
        <f>-'[1]Adopted EMS Plan'!H65</f>
        <v>-55580.72514295513</v>
      </c>
      <c r="I54" s="43">
        <f>-'[1]Adopted EMS Plan'!I65</f>
        <v>-57081.23240549703</v>
      </c>
      <c r="J54" s="45"/>
      <c r="K54" s="36"/>
      <c r="L54" s="36"/>
    </row>
    <row r="55" spans="1:12" ht="15">
      <c r="A55" s="21" t="s">
        <v>55</v>
      </c>
      <c r="B55" s="43">
        <v>-1500</v>
      </c>
      <c r="C55" s="43">
        <v>-1500</v>
      </c>
      <c r="D55" s="43">
        <f>-'[1]Adopted EMS Plan'!D66</f>
        <v>-1452.1038024599</v>
      </c>
      <c r="E55" s="43">
        <f>-'[1]Adopted EMS Plan'!E66</f>
        <v>-1452.1038024599</v>
      </c>
      <c r="F55" s="43">
        <f>-'[1]Adopted EMS Plan'!F66</f>
        <v>-1452.1038024599</v>
      </c>
      <c r="G55" s="43">
        <f>-'[1]Adopted EMS Plan'!G66</f>
        <v>-1452.1038024599</v>
      </c>
      <c r="H55" s="43">
        <f>-'[1]Adopted EMS Plan'!H66</f>
        <v>-1452.1038024599</v>
      </c>
      <c r="I55" s="43">
        <f>-'[1]Adopted EMS Plan'!I66</f>
        <v>-1452.1038024599</v>
      </c>
      <c r="J55" s="45"/>
      <c r="K55" s="36"/>
      <c r="L55" s="36"/>
    </row>
    <row r="56" spans="1:12" ht="15">
      <c r="A56" s="21" t="s">
        <v>25</v>
      </c>
      <c r="B56" s="43">
        <v>-539880</v>
      </c>
      <c r="C56" s="43">
        <v>-574375</v>
      </c>
      <c r="D56" s="43">
        <f>-'[1]Adopted EMS Plan'!D67</f>
        <v>-836063.285304312</v>
      </c>
      <c r="E56" s="43">
        <f>-'[1]Adopted EMS Plan'!E67</f>
        <v>-864913.6836515854</v>
      </c>
      <c r="F56" s="43">
        <f>-'[1]Adopted EMS Plan'!F67</f>
        <v>-890863.7466707454</v>
      </c>
      <c r="G56" s="43">
        <f>-'[1]Adopted EMS Plan'!G67</f>
        <v>-914384.9240629908</v>
      </c>
      <c r="H56" s="43">
        <f>-'[1]Adopted EMS Plan'!H67</f>
        <v>-939075.5290508174</v>
      </c>
      <c r="I56" s="43">
        <f>-'[1]Adopted EMS Plan'!I67</f>
        <v>-964433.1337185738</v>
      </c>
      <c r="J56" s="45"/>
      <c r="K56" s="36"/>
      <c r="L56" s="36"/>
    </row>
    <row r="57" spans="1:12" ht="15">
      <c r="A57" s="21" t="s">
        <v>56</v>
      </c>
      <c r="B57" s="43">
        <v>-492082</v>
      </c>
      <c r="C57" s="43">
        <v>-514465</v>
      </c>
      <c r="D57" s="43">
        <f>-'[1]Adopted EMS Plan'!D68</f>
        <v>-776325.6710095151</v>
      </c>
      <c r="E57" s="43">
        <f>-'[1]Adopted EMS Plan'!E68</f>
        <v>-803114.0819572953</v>
      </c>
      <c r="F57" s="43">
        <f>-'[1]Adopted EMS Plan'!F68</f>
        <v>-827210.2924553149</v>
      </c>
      <c r="G57" s="43">
        <f>-'[1]Adopted EMS Plan'!G68</f>
        <v>-849050.9017135134</v>
      </c>
      <c r="H57" s="43">
        <f>-'[1]Adopted EMS Plan'!H68</f>
        <v>-871977.684615952</v>
      </c>
      <c r="I57" s="43">
        <f>-'[1]Adopted EMS Plan'!I68</f>
        <v>-895523.0637382384</v>
      </c>
      <c r="J57" s="45"/>
      <c r="K57" s="36"/>
      <c r="L57" s="36"/>
    </row>
    <row r="58" spans="1:12" ht="15">
      <c r="A58" s="21" t="s">
        <v>57</v>
      </c>
      <c r="B58" s="43">
        <v>-213386</v>
      </c>
      <c r="C58" s="43">
        <v>-221407</v>
      </c>
      <c r="D58" s="43">
        <f>-'[1]Adopted EMS Plan'!D69</f>
        <v>-332664.3962439418</v>
      </c>
      <c r="E58" s="43">
        <f>-'[1]Adopted EMS Plan'!E69</f>
        <v>-344143.7608369881</v>
      </c>
      <c r="F58" s="43">
        <f>-'[1]Adopted EMS Plan'!F69</f>
        <v>-354469.1869416796</v>
      </c>
      <c r="G58" s="43">
        <f>-'[1]Adopted EMS Plan'!G69</f>
        <v>-363828.47998313454</v>
      </c>
      <c r="H58" s="43">
        <f>-'[1]Adopted EMS Plan'!H69</f>
        <v>-373652.4462413766</v>
      </c>
      <c r="I58" s="43">
        <f>-'[1]Adopted EMS Plan'!I69</f>
        <v>-383741.66346086795</v>
      </c>
      <c r="J58" s="45"/>
      <c r="K58" s="36"/>
      <c r="L58" s="36"/>
    </row>
    <row r="59" spans="1:12" ht="15">
      <c r="A59" s="21" t="s">
        <v>26</v>
      </c>
      <c r="B59" s="43">
        <v>-376181</v>
      </c>
      <c r="C59" s="43">
        <v>-380055</v>
      </c>
      <c r="D59" s="43">
        <f>-'[1]Adopted EMS Plan'!D70</f>
        <v>-562282.6663193209</v>
      </c>
      <c r="E59" s="43">
        <f>-'[1]Adopted EMS Plan'!E70</f>
        <v>-581685.6773277901</v>
      </c>
      <c r="F59" s="43">
        <f>-'[1]Adopted EMS Plan'!F70</f>
        <v>-599138.0288949547</v>
      </c>
      <c r="G59" s="43">
        <f>-'[1]Adopted EMS Plan'!G70</f>
        <v>-614956.2796497513</v>
      </c>
      <c r="H59" s="43">
        <f>-'[1]Adopted EMS Plan'!H70</f>
        <v>-631561.570665481</v>
      </c>
      <c r="I59" s="43">
        <f>-'[1]Adopted EMS Plan'!I70</f>
        <v>-648615.0777215702</v>
      </c>
      <c r="J59" s="45"/>
      <c r="K59" s="36"/>
      <c r="L59" s="36"/>
    </row>
    <row r="60" spans="1:12" ht="15">
      <c r="A60" s="21" t="s">
        <v>58</v>
      </c>
      <c r="B60" s="43">
        <v>-52033</v>
      </c>
      <c r="C60" s="43">
        <v>-53702</v>
      </c>
      <c r="D60" s="43">
        <f>-'[1]Adopted EMS Plan'!D71</f>
        <v>-80007.04723873394</v>
      </c>
      <c r="E60" s="43">
        <f>-'[1]Adopted EMS Plan'!E71</f>
        <v>-82767.98060181102</v>
      </c>
      <c r="F60" s="43">
        <f>-'[1]Adopted EMS Plan'!F71</f>
        <v>-85251.07810401745</v>
      </c>
      <c r="G60" s="43">
        <f>-'[1]Adopted EMS Plan'!G71</f>
        <v>-87501.8389978303</v>
      </c>
      <c r="H60" s="43">
        <f>-'[1]Adopted EMS Plan'!H71</f>
        <v>-89864.89591903337</v>
      </c>
      <c r="I60" s="43">
        <f>-'[1]Adopted EMS Plan'!I71</f>
        <v>-92291.8454075447</v>
      </c>
      <c r="J60" s="45"/>
      <c r="K60" s="36"/>
      <c r="L60" s="36"/>
    </row>
    <row r="61" spans="1:12" ht="15">
      <c r="A61" s="21" t="s">
        <v>59</v>
      </c>
      <c r="B61" s="43">
        <v>-772172</v>
      </c>
      <c r="C61" s="43">
        <v>-787067</v>
      </c>
      <c r="D61" s="43">
        <f>-'[1]Adopted EMS Plan'!D72</f>
        <v>-1171432.4668976357</v>
      </c>
      <c r="E61" s="43">
        <f>-'[1]Adopted EMS Plan'!E72</f>
        <v>-1211855.164481313</v>
      </c>
      <c r="F61" s="43">
        <f>-'[1]Adopted EMS Plan'!F72</f>
        <v>-1248214.8756257072</v>
      </c>
      <c r="G61" s="43">
        <f>-'[1]Adopted EMS Plan'!G72</f>
        <v>-1281170.8554571355</v>
      </c>
      <c r="H61" s="43">
        <f>-'[1]Adopted EMS Plan'!H72</f>
        <v>-1315765.7764469401</v>
      </c>
      <c r="I61" s="43">
        <f>-'[1]Adopted EMS Plan'!I72</f>
        <v>-1351294.8842163272</v>
      </c>
      <c r="J61" s="45"/>
      <c r="K61" s="36"/>
      <c r="L61" s="36"/>
    </row>
    <row r="62" spans="1:12" ht="15">
      <c r="A62" s="21" t="s">
        <v>60</v>
      </c>
      <c r="B62" s="43">
        <v>-224182</v>
      </c>
      <c r="C62" s="43">
        <v>-231283</v>
      </c>
      <c r="D62" s="43">
        <f>-'[1]Adopted EMS Plan'!D73</f>
        <v>-346528.1152806273</v>
      </c>
      <c r="E62" s="43">
        <f>-'[1]Adopted EMS Plan'!E73</f>
        <v>-358485.70605928375</v>
      </c>
      <c r="F62" s="43">
        <f>-'[1]Adopted EMS Plan'!F73</f>
        <v>-369240.95488950337</v>
      </c>
      <c r="G62" s="43">
        <f>-'[1]Adopted EMS Plan'!G73</f>
        <v>-378989.4117500175</v>
      </c>
      <c r="H62" s="43">
        <f>-'[1]Adopted EMS Plan'!H73</f>
        <v>-389222.8712805532</v>
      </c>
      <c r="I62" s="43">
        <f>-'[1]Adopted EMS Plan'!I73</f>
        <v>-399733.198602758</v>
      </c>
      <c r="J62" s="45"/>
      <c r="K62" s="36"/>
      <c r="L62" s="36"/>
    </row>
    <row r="63" spans="1:12" ht="15">
      <c r="A63" s="21" t="s">
        <v>28</v>
      </c>
      <c r="B63" s="43">
        <v>-129619</v>
      </c>
      <c r="C63" s="43">
        <v>-129619</v>
      </c>
      <c r="D63" s="43">
        <f>-'[1]Adopted EMS Plan'!D74</f>
        <v>-174673.5663979014</v>
      </c>
      <c r="E63" s="43">
        <f>-'[1]Adopted EMS Plan'!E74</f>
        <v>-180700.76524731162</v>
      </c>
      <c r="F63" s="43">
        <f>-'[1]Adopted EMS Plan'!F74</f>
        <v>-186121.95277649522</v>
      </c>
      <c r="G63" s="43">
        <f>-'[1]Adopted EMS Plan'!G74</f>
        <v>-191035.87204401955</v>
      </c>
      <c r="H63" s="43">
        <f>-'[1]Adopted EMS Plan'!H74</f>
        <v>-196194.71281955874</v>
      </c>
      <c r="I63" s="43">
        <f>-'[1]Adopted EMS Plan'!I74</f>
        <v>-201492.95556013408</v>
      </c>
      <c r="J63" s="45"/>
      <c r="K63" s="36"/>
      <c r="L63" s="36"/>
    </row>
    <row r="64" spans="1:12" ht="15">
      <c r="A64" s="21" t="s">
        <v>61</v>
      </c>
      <c r="B64" s="43">
        <v>-311139</v>
      </c>
      <c r="C64" s="43">
        <v>-324180</v>
      </c>
      <c r="D64" s="43">
        <f>-'[1]Adopted EMS Plan'!D75</f>
        <v>-465216.303609288</v>
      </c>
      <c r="E64" s="43">
        <f>-'[1]Adopted EMS Plan'!E75</f>
        <v>-481269.795180083</v>
      </c>
      <c r="F64" s="43">
        <f>-'[1]Adopted EMS Plan'!F75</f>
        <v>-495709.51539174427</v>
      </c>
      <c r="G64" s="43">
        <f>-'[1]Adopted EMS Plan'!G75</f>
        <v>-508797.8109979162</v>
      </c>
      <c r="H64" s="43">
        <f>-'[1]Adopted EMS Plan'!H75</f>
        <v>-522536.64910759014</v>
      </c>
      <c r="I64" s="43">
        <f>-'[1]Adopted EMS Plan'!I75</f>
        <v>-536646.2577214921</v>
      </c>
      <c r="J64" s="45"/>
      <c r="K64" s="36"/>
      <c r="L64" s="36"/>
    </row>
    <row r="65" spans="1:12" ht="15">
      <c r="A65" s="21"/>
      <c r="B65" s="46">
        <v>-4501164</v>
      </c>
      <c r="C65" s="46">
        <v>-5665888</v>
      </c>
      <c r="D65" s="40"/>
      <c r="E65" s="40"/>
      <c r="F65" s="40"/>
      <c r="G65" s="40"/>
      <c r="H65" s="40"/>
      <c r="I65" s="40"/>
      <c r="J65" s="1"/>
      <c r="K65" s="36"/>
      <c r="L65" s="36"/>
    </row>
    <row r="66" spans="1:13" ht="15">
      <c r="A66" s="21" t="s">
        <v>62</v>
      </c>
      <c r="B66" s="47">
        <v>-3826680</v>
      </c>
      <c r="C66" s="47">
        <v>-4798846</v>
      </c>
      <c r="D66" s="47">
        <f>-'[1]Adopted EMS Plan'!D79</f>
        <v>-5942974.85</v>
      </c>
      <c r="E66" s="47">
        <f>-'[1]Adopted EMS Plan'!E79</f>
        <v>-6150979.25</v>
      </c>
      <c r="F66" s="47">
        <f>-'[1]Adopted EMS Plan'!F79</f>
        <v>-6366263.5</v>
      </c>
      <c r="G66" s="47">
        <f>-'[1]Adopted EMS Plan'!G79</f>
        <v>-6599905.55</v>
      </c>
      <c r="H66" s="47">
        <f>-'[1]Adopted EMS Plan'!H79</f>
        <v>-6842122.3</v>
      </c>
      <c r="I66" s="47">
        <f>-'[1]Adopted EMS Plan'!I79</f>
        <v>-7093228.199999999</v>
      </c>
      <c r="J66" s="1"/>
      <c r="K66" s="31"/>
      <c r="L66" s="31"/>
      <c r="M66" s="13"/>
    </row>
    <row r="67" spans="1:12" ht="15">
      <c r="A67" s="21"/>
      <c r="B67" s="48"/>
      <c r="C67" s="48"/>
      <c r="D67" s="48"/>
      <c r="E67" s="48"/>
      <c r="F67" s="48"/>
      <c r="G67" s="48"/>
      <c r="H67" s="48"/>
      <c r="I67" s="48"/>
      <c r="J67" s="1"/>
      <c r="K67" s="36"/>
      <c r="L67" s="36"/>
    </row>
    <row r="68" spans="1:13" ht="15">
      <c r="A68" s="21" t="s">
        <v>63</v>
      </c>
      <c r="B68" s="40">
        <v>-674484</v>
      </c>
      <c r="C68" s="40">
        <v>-867040</v>
      </c>
      <c r="D68" s="40">
        <f>-'[1]Adopted EMS Plan'!D81</f>
        <v>-979493.7</v>
      </c>
      <c r="E68" s="40">
        <f>-'[1]Adopted EMS Plan'!E81</f>
        <v>-1072674.45</v>
      </c>
      <c r="F68" s="40">
        <f>-'[1]Adopted EMS Plan'!F81</f>
        <v>-1220160.05</v>
      </c>
      <c r="G68" s="40">
        <f>-'[1]Adopted EMS Plan'!G81</f>
        <v>-1206382.2</v>
      </c>
      <c r="H68" s="40">
        <f>-'[1]Adopted EMS Plan'!H81</f>
        <v>-1163012.8</v>
      </c>
      <c r="I68" s="40">
        <f>-'[1]Adopted EMS Plan'!I81</f>
        <v>-1084253.05</v>
      </c>
      <c r="J68" s="1"/>
      <c r="K68" s="31"/>
      <c r="L68" s="31"/>
      <c r="M68" s="13"/>
    </row>
    <row r="69" spans="1:12" ht="15">
      <c r="A69" s="21"/>
      <c r="B69" s="47"/>
      <c r="C69" s="47"/>
      <c r="D69" s="47"/>
      <c r="E69" s="47"/>
      <c r="F69" s="47"/>
      <c r="G69" s="47"/>
      <c r="H69" s="47"/>
      <c r="I69" s="47"/>
      <c r="J69" s="49"/>
      <c r="K69" s="31"/>
      <c r="L69" s="36"/>
    </row>
    <row r="70" spans="1:13" ht="15">
      <c r="A70" s="21" t="s">
        <v>64</v>
      </c>
      <c r="B70" s="47">
        <v>-723</v>
      </c>
      <c r="C70" s="50">
        <v>-212100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1"/>
      <c r="K70" s="51"/>
      <c r="L70" s="31"/>
      <c r="M70" s="13"/>
    </row>
    <row r="71" spans="1:13" ht="15">
      <c r="A71" s="52"/>
      <c r="B71" s="53"/>
      <c r="C71" s="54"/>
      <c r="D71" s="54"/>
      <c r="E71" s="55"/>
      <c r="F71" s="39"/>
      <c r="G71" s="56"/>
      <c r="H71" s="39"/>
      <c r="I71" s="56"/>
      <c r="J71" s="1"/>
      <c r="K71" s="31"/>
      <c r="L71" s="31"/>
      <c r="M71" s="13"/>
    </row>
    <row r="72" spans="1:13" ht="15">
      <c r="A72" s="10" t="s">
        <v>65</v>
      </c>
      <c r="B72" s="57">
        <f aca="true" t="shared" si="4" ref="B72:I72">B70+B68+B66+B31+B21</f>
        <v>-41368364.69</v>
      </c>
      <c r="C72" s="57">
        <f t="shared" si="4"/>
        <v>-43497936</v>
      </c>
      <c r="D72" s="57">
        <f t="shared" si="4"/>
        <v>-54089088.59174852</v>
      </c>
      <c r="E72" s="57">
        <f t="shared" si="4"/>
        <v>-56353935.637044735</v>
      </c>
      <c r="F72" s="57">
        <f t="shared" si="4"/>
        <v>-58850102.82350873</v>
      </c>
      <c r="G72" s="57">
        <f t="shared" si="4"/>
        <v>-61532008.74270779</v>
      </c>
      <c r="H72" s="57">
        <f t="shared" si="4"/>
        <v>-64309134.547885835</v>
      </c>
      <c r="I72" s="57">
        <f t="shared" si="4"/>
        <v>-67917829.55710435</v>
      </c>
      <c r="J72" s="49"/>
      <c r="K72" s="51"/>
      <c r="L72" s="51"/>
      <c r="M72" s="58"/>
    </row>
    <row r="73" spans="1:12" ht="15">
      <c r="A73" s="59"/>
      <c r="B73" s="53"/>
      <c r="C73" s="47"/>
      <c r="D73" s="47"/>
      <c r="E73" s="39"/>
      <c r="F73" s="39"/>
      <c r="G73" s="56"/>
      <c r="H73" s="39"/>
      <c r="I73" s="56"/>
      <c r="J73" s="1"/>
      <c r="K73" s="36"/>
      <c r="L73" s="36"/>
    </row>
    <row r="74" spans="1:12" ht="15">
      <c r="A74" s="33"/>
      <c r="B74" s="53"/>
      <c r="C74" s="47"/>
      <c r="D74" s="47"/>
      <c r="E74" s="39"/>
      <c r="F74" s="39"/>
      <c r="G74" s="56"/>
      <c r="H74" s="39"/>
      <c r="I74" s="56"/>
      <c r="J74" s="1"/>
      <c r="K74" s="36"/>
      <c r="L74" s="36"/>
    </row>
    <row r="75" spans="1:13" ht="15">
      <c r="A75" s="10" t="s">
        <v>66</v>
      </c>
      <c r="B75" s="57">
        <f aca="true" t="shared" si="5" ref="B75:I75">B5+B17+B72</f>
        <v>9296940.31000001</v>
      </c>
      <c r="C75" s="57">
        <f t="shared" si="5"/>
        <v>6070111.31000001</v>
      </c>
      <c r="D75" s="57">
        <f t="shared" si="5"/>
        <v>15068656.20584993</v>
      </c>
      <c r="E75" s="57">
        <f t="shared" si="5"/>
        <v>23580654.828696795</v>
      </c>
      <c r="F75" s="57">
        <f t="shared" si="5"/>
        <v>31438699.181379415</v>
      </c>
      <c r="G75" s="57">
        <f t="shared" si="5"/>
        <v>38549353.216064125</v>
      </c>
      <c r="H75" s="57">
        <f t="shared" si="5"/>
        <v>44842350.31182724</v>
      </c>
      <c r="I75" s="57">
        <f t="shared" si="5"/>
        <v>49505607.448085785</v>
      </c>
      <c r="J75" s="1"/>
      <c r="K75" s="51"/>
      <c r="L75" s="51"/>
      <c r="M75" s="58"/>
    </row>
    <row r="76" spans="1:12" ht="15">
      <c r="A76" s="10"/>
      <c r="B76" s="53"/>
      <c r="C76" s="47"/>
      <c r="D76" s="47"/>
      <c r="E76" s="39"/>
      <c r="F76" s="39"/>
      <c r="G76" s="56"/>
      <c r="H76" s="39"/>
      <c r="I76" s="56"/>
      <c r="J76" s="1"/>
      <c r="K76" s="36"/>
      <c r="L76" s="36"/>
    </row>
    <row r="77" spans="1:12" ht="15">
      <c r="A77" s="10" t="s">
        <v>67</v>
      </c>
      <c r="B77" s="60"/>
      <c r="C77" s="61"/>
      <c r="D77" s="61"/>
      <c r="E77" s="61"/>
      <c r="F77" s="61"/>
      <c r="G77" s="62"/>
      <c r="H77" s="61"/>
      <c r="I77" s="62"/>
      <c r="J77" s="1"/>
      <c r="K77" s="36"/>
      <c r="L77" s="36"/>
    </row>
    <row r="78" spans="1:15" ht="15">
      <c r="A78" s="21"/>
      <c r="B78" s="47"/>
      <c r="C78" s="47"/>
      <c r="D78" s="47"/>
      <c r="E78" s="47"/>
      <c r="F78" s="47"/>
      <c r="G78" s="63"/>
      <c r="H78" s="47"/>
      <c r="I78" s="63"/>
      <c r="J78" s="1"/>
      <c r="K78" s="31"/>
      <c r="L78" s="36"/>
      <c r="O78" s="58"/>
    </row>
    <row r="79" spans="1:15" ht="15">
      <c r="A79" s="21" t="s">
        <v>68</v>
      </c>
      <c r="B79" s="47">
        <v>-977521</v>
      </c>
      <c r="C79" s="47">
        <v>-977521</v>
      </c>
      <c r="D79" s="47">
        <v>-977521</v>
      </c>
      <c r="E79" s="47">
        <v>-977521</v>
      </c>
      <c r="F79" s="47">
        <v>-977521</v>
      </c>
      <c r="G79" s="47">
        <v>-977521</v>
      </c>
      <c r="H79" s="47">
        <v>-977521</v>
      </c>
      <c r="I79" s="47">
        <v>-977521</v>
      </c>
      <c r="J79" s="1"/>
      <c r="K79" s="31"/>
      <c r="L79" s="36"/>
      <c r="O79" s="58"/>
    </row>
    <row r="80" spans="1:16" ht="15">
      <c r="A80" s="21" t="s">
        <v>69</v>
      </c>
      <c r="B80" s="47">
        <v>-25000</v>
      </c>
      <c r="C80" s="47">
        <v>-25000</v>
      </c>
      <c r="D80" s="47">
        <v>-25000</v>
      </c>
      <c r="E80" s="47">
        <v>-25000</v>
      </c>
      <c r="F80" s="47">
        <v>-25000</v>
      </c>
      <c r="G80" s="47">
        <v>-25000</v>
      </c>
      <c r="H80" s="47">
        <v>-25000</v>
      </c>
      <c r="I80" s="47">
        <v>-25000</v>
      </c>
      <c r="J80" s="1"/>
      <c r="K80" s="31"/>
      <c r="L80" s="36"/>
      <c r="O80" s="58"/>
      <c r="P80" s="58"/>
    </row>
    <row r="81" spans="1:13" ht="15">
      <c r="A81" s="21"/>
      <c r="B81" s="47"/>
      <c r="C81" s="47"/>
      <c r="D81" s="47"/>
      <c r="E81" s="47"/>
      <c r="F81" s="47"/>
      <c r="G81" s="63"/>
      <c r="H81" s="47"/>
      <c r="I81" s="63"/>
      <c r="J81" s="1"/>
      <c r="K81" s="36"/>
      <c r="L81" s="36"/>
      <c r="M81" s="58"/>
    </row>
    <row r="82" spans="1:12" ht="15">
      <c r="A82" s="64" t="s">
        <v>70</v>
      </c>
      <c r="B82" s="50"/>
      <c r="C82" s="50"/>
      <c r="D82" s="48"/>
      <c r="E82" s="48"/>
      <c r="F82" s="48"/>
      <c r="G82" s="48"/>
      <c r="H82" s="48"/>
      <c r="I82" s="48"/>
      <c r="J82" s="1"/>
      <c r="K82" s="36"/>
      <c r="L82" s="36"/>
    </row>
    <row r="83" spans="1:12" ht="15">
      <c r="A83" s="21" t="s">
        <v>71</v>
      </c>
      <c r="B83" s="48">
        <v>0</v>
      </c>
      <c r="C83" s="48">
        <v>0</v>
      </c>
      <c r="D83" s="48">
        <f aca="true" t="shared" si="6" ref="D83:I83">-D17*0.09</f>
        <v>-5677887.01388386</v>
      </c>
      <c r="E83" s="48">
        <f t="shared" si="6"/>
        <v>-5837934.083390243</v>
      </c>
      <c r="F83" s="48">
        <f t="shared" si="6"/>
        <v>-6003733.245857221</v>
      </c>
      <c r="G83" s="48">
        <f t="shared" si="6"/>
        <v>-6177839.649965324</v>
      </c>
      <c r="H83" s="48">
        <f t="shared" si="6"/>
        <v>-6354191.847928406</v>
      </c>
      <c r="I83" s="48">
        <f t="shared" si="6"/>
        <v>-6532297.80240266</v>
      </c>
      <c r="J83" s="1"/>
      <c r="K83" s="51"/>
      <c r="L83" s="35"/>
    </row>
    <row r="84" spans="1:12" ht="15">
      <c r="A84" s="65" t="s">
        <v>72</v>
      </c>
      <c r="B84" s="48">
        <v>0</v>
      </c>
      <c r="C84" s="44">
        <v>0</v>
      </c>
      <c r="D84" s="48">
        <f aca="true" t="shared" si="7" ref="D84:I84">-(D75+D79+D80-D89+D83)</f>
        <v>-4602990.182710164</v>
      </c>
      <c r="E84" s="48">
        <f t="shared" si="7"/>
        <v>-12848243.689713057</v>
      </c>
      <c r="F84" s="48">
        <f t="shared" si="7"/>
        <v>-20429956.104950715</v>
      </c>
      <c r="G84" s="48">
        <f t="shared" si="7"/>
        <v>-27250432.79945525</v>
      </c>
      <c r="H84" s="48">
        <f t="shared" si="7"/>
        <v>-33249509.5652799</v>
      </c>
      <c r="I84" s="48">
        <f t="shared" si="7"/>
        <v>-37615923.44408135</v>
      </c>
      <c r="J84" s="1"/>
      <c r="K84" s="36"/>
      <c r="L84" s="51"/>
    </row>
    <row r="85" spans="11:12" ht="14.25">
      <c r="K85" s="36"/>
      <c r="L85" s="51"/>
    </row>
    <row r="86" spans="11:12" ht="14.25">
      <c r="K86" s="36"/>
      <c r="L86" s="36"/>
    </row>
    <row r="87" spans="1:15" ht="15">
      <c r="A87" s="66" t="s">
        <v>73</v>
      </c>
      <c r="B87" s="57">
        <f aca="true" t="shared" si="8" ref="B87:I87">SUM(B79:B84)</f>
        <v>-1002521</v>
      </c>
      <c r="C87" s="57">
        <f t="shared" si="8"/>
        <v>-1002521</v>
      </c>
      <c r="D87" s="57">
        <f t="shared" si="8"/>
        <v>-11283398.196594024</v>
      </c>
      <c r="E87" s="57">
        <f t="shared" si="8"/>
        <v>-19688698.7731033</v>
      </c>
      <c r="F87" s="57">
        <f t="shared" si="8"/>
        <v>-27436210.350807935</v>
      </c>
      <c r="G87" s="57">
        <f t="shared" si="8"/>
        <v>-34430793.44942058</v>
      </c>
      <c r="H87" s="57">
        <f t="shared" si="8"/>
        <v>-40606222.413208306</v>
      </c>
      <c r="I87" s="57">
        <f t="shared" si="8"/>
        <v>-45150742.24648401</v>
      </c>
      <c r="K87" s="51"/>
      <c r="L87" s="51"/>
      <c r="M87" s="58"/>
      <c r="N87" s="13"/>
      <c r="O87" s="58"/>
    </row>
    <row r="88" spans="1:12" ht="15">
      <c r="A88" s="66"/>
      <c r="B88" s="18"/>
      <c r="C88" s="18"/>
      <c r="D88" s="18"/>
      <c r="E88" s="18"/>
      <c r="F88" s="18"/>
      <c r="G88" s="18"/>
      <c r="H88" s="18"/>
      <c r="I88" s="18"/>
      <c r="K88" s="36"/>
      <c r="L88" s="36"/>
    </row>
    <row r="89" spans="1:15" ht="15">
      <c r="A89" s="66" t="s">
        <v>74</v>
      </c>
      <c r="B89" s="67">
        <f>B75+B87</f>
        <v>8294419.31000001</v>
      </c>
      <c r="C89" s="67">
        <f>C75+C87</f>
        <v>5067590.31000001</v>
      </c>
      <c r="D89" s="67">
        <f aca="true" t="shared" si="9" ref="D89:I89">D17*0.06</f>
        <v>3785258.0092559066</v>
      </c>
      <c r="E89" s="67">
        <f t="shared" si="9"/>
        <v>3891956.0555934957</v>
      </c>
      <c r="F89" s="67">
        <f t="shared" si="9"/>
        <v>4002488.830571481</v>
      </c>
      <c r="G89" s="67">
        <f t="shared" si="9"/>
        <v>4118559.7666435493</v>
      </c>
      <c r="H89" s="67">
        <f t="shared" si="9"/>
        <v>4236127.898618937</v>
      </c>
      <c r="I89" s="67">
        <f t="shared" si="9"/>
        <v>4354865.2016017735</v>
      </c>
      <c r="K89" s="36"/>
      <c r="L89" s="36"/>
      <c r="N89" s="58"/>
      <c r="O89" s="13"/>
    </row>
    <row r="90" spans="1:12" ht="15">
      <c r="A90" s="66"/>
      <c r="B90" s="18"/>
      <c r="C90" s="18"/>
      <c r="D90" s="18"/>
      <c r="E90" s="18"/>
      <c r="F90" s="18"/>
      <c r="G90" s="18"/>
      <c r="H90" s="18"/>
      <c r="I90" s="18"/>
      <c r="K90" s="36"/>
      <c r="L90" s="36"/>
    </row>
    <row r="91" spans="1:15" ht="15">
      <c r="A91" s="66" t="s">
        <v>75</v>
      </c>
      <c r="B91" s="68">
        <f aca="true" t="shared" si="10" ref="B91:I91">B89/B17</f>
        <v>0.20771326295580433</v>
      </c>
      <c r="C91" s="68">
        <f t="shared" si="10"/>
        <v>0.12583687629942752</v>
      </c>
      <c r="D91" s="68">
        <f t="shared" si="10"/>
        <v>0.05999999999999999</v>
      </c>
      <c r="E91" s="68">
        <f t="shared" si="10"/>
        <v>0.06</v>
      </c>
      <c r="F91" s="68">
        <f t="shared" si="10"/>
        <v>0.06</v>
      </c>
      <c r="G91" s="68">
        <f t="shared" si="10"/>
        <v>0.06</v>
      </c>
      <c r="H91" s="68">
        <f t="shared" si="10"/>
        <v>0.05999999999999999</v>
      </c>
      <c r="I91" s="68">
        <f t="shared" si="10"/>
        <v>0.06</v>
      </c>
      <c r="K91" s="36"/>
      <c r="L91" s="36"/>
      <c r="N91" s="13"/>
      <c r="O91" s="58"/>
    </row>
    <row r="92" spans="1:12" ht="15">
      <c r="A92" s="66"/>
      <c r="B92" s="69"/>
      <c r="C92" s="69"/>
      <c r="D92" s="69"/>
      <c r="E92" s="69"/>
      <c r="F92" s="69"/>
      <c r="G92" s="69"/>
      <c r="H92" s="69"/>
      <c r="I92" s="69"/>
      <c r="K92" s="36"/>
      <c r="L92" s="36"/>
    </row>
    <row r="93" spans="1:13" ht="15.75" thickBot="1">
      <c r="A93" s="70" t="s">
        <v>76</v>
      </c>
      <c r="B93" s="71">
        <f aca="true" t="shared" si="11" ref="B93:I93">B89-(B17*0.06)</f>
        <v>5898495.47000001</v>
      </c>
      <c r="C93" s="71">
        <f t="shared" si="11"/>
        <v>2651323.89000001</v>
      </c>
      <c r="D93" s="71">
        <f t="shared" si="11"/>
        <v>0</v>
      </c>
      <c r="E93" s="71">
        <f t="shared" si="11"/>
        <v>0</v>
      </c>
      <c r="F93" s="71">
        <f t="shared" si="11"/>
        <v>0</v>
      </c>
      <c r="G93" s="71">
        <f t="shared" si="11"/>
        <v>0</v>
      </c>
      <c r="H93" s="71">
        <f t="shared" si="11"/>
        <v>0</v>
      </c>
      <c r="I93" s="71">
        <f t="shared" si="11"/>
        <v>0</v>
      </c>
      <c r="K93" s="31"/>
      <c r="L93" s="31"/>
      <c r="M93" s="13"/>
    </row>
    <row r="95" ht="12.75">
      <c r="M95" s="58"/>
    </row>
  </sheetData>
  <mergeCells count="3">
    <mergeCell ref="A1:I1"/>
    <mergeCell ref="A2:I2"/>
    <mergeCell ref="H3:I3"/>
  </mergeCells>
  <printOptions/>
  <pageMargins left="0.75" right="0.75" top="1" bottom="1" header="0.5" footer="0.5"/>
  <pageSetup horizontalDpi="600" verticalDpi="600" orientation="portrait" scale="62" r:id="rId1"/>
  <headerFooter alignWithMargins="0">
    <oddHeader>&amp;R&amp;"Arial,Bold"15862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Nogle, William</dc:creator>
  <cp:keywords/>
  <dc:description/>
  <cp:lastModifiedBy>Blossey, Linda</cp:lastModifiedBy>
  <cp:lastPrinted>2007-06-25T14:21:12Z</cp:lastPrinted>
  <dcterms:created xsi:type="dcterms:W3CDTF">2007-06-22T22:55:18Z</dcterms:created>
  <dcterms:modified xsi:type="dcterms:W3CDTF">2007-07-05T17:28:26Z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468869037</vt:i4>
  </property>
  <property fmtid="{D5CDD505-2E9C-101B-9397-08002B2CF9AE}" pid="3" name="_EmailSubject">
    <vt:lpwstr>2007-0365 text and attachment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