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35" windowWidth="13080" windowHeight="4815" activeTab="0"/>
  </bookViews>
  <sheets>
    <sheet name="Financial Plan" sheetId="1" r:id="rId1"/>
  </sheets>
  <externalReferences>
    <externalReference r:id="rId4"/>
  </externalReferences>
  <definedNames>
    <definedName name="Form3BB" hidden="1">{"cxtransfer",#N/A,FALSE,"ReorgRevisted"}</definedName>
    <definedName name="Help" hidden="1">{"Whole",#N/A,FALSE,"ReorgRevisted"}</definedName>
    <definedName name="outcomes">#REF!</definedName>
    <definedName name="_xlnm.Print_Area" localSheetId="0">'Financial Plan'!$A$4:$H$48</definedName>
    <definedName name="Qry01_02_03Exp">#REF!</definedName>
    <definedName name="RefFundExp">#REF!</definedName>
    <definedName name="RefFundRev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xxx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<sst xmlns="http://schemas.openxmlformats.org/spreadsheetml/2006/main" count="48" uniqueCount="48">
  <si>
    <t>2009 Adopted</t>
  </si>
  <si>
    <t>Beginning Fund Balance</t>
  </si>
  <si>
    <t>Revenues</t>
  </si>
  <si>
    <t>* Operating Revenues</t>
  </si>
  <si>
    <t xml:space="preserve">     - GF Rates</t>
  </si>
  <si>
    <t xml:space="preserve">     - Non-GF Rates</t>
  </si>
  <si>
    <t xml:space="preserve">     - Other Revenue</t>
  </si>
  <si>
    <t>* Interest Income</t>
  </si>
  <si>
    <t>Total Revenues</t>
  </si>
  <si>
    <t>Expenditures</t>
  </si>
  <si>
    <t>* Encumbrance Carryovers</t>
  </si>
  <si>
    <t>Total Expenditures</t>
  </si>
  <si>
    <t>Other Fund Transactions</t>
  </si>
  <si>
    <t>Ending Fund Balance</t>
  </si>
  <si>
    <t>Reserves &amp; Designations</t>
  </si>
  <si>
    <t>* Reserved for Encumbrances/Carryovers</t>
  </si>
  <si>
    <t>Total Reserves &amp; Designations</t>
  </si>
  <si>
    <t>Ending Undesignated Fund Balance</t>
  </si>
  <si>
    <t>Financial Plan Notes:</t>
  </si>
  <si>
    <r>
      <t xml:space="preserve">     2008   Actual </t>
    </r>
    <r>
      <rPr>
        <b/>
        <vertAlign val="superscript"/>
        <sz val="10"/>
        <rFont val="Arial"/>
        <family val="2"/>
      </rPr>
      <t>1</t>
    </r>
  </si>
  <si>
    <r>
      <t xml:space="preserve">2011 Projected </t>
    </r>
    <r>
      <rPr>
        <b/>
        <vertAlign val="superscript"/>
        <sz val="10"/>
        <rFont val="Arial"/>
        <family val="2"/>
      </rPr>
      <t>3</t>
    </r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</si>
  <si>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</si>
  <si>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r>
      <t>* Operating Expenditures - O&amp;M</t>
    </r>
    <r>
      <rPr>
        <vertAlign val="superscript"/>
        <sz val="10"/>
        <rFont val="Arial"/>
        <family val="2"/>
      </rPr>
      <t xml:space="preserve"> </t>
    </r>
  </si>
  <si>
    <r>
      <t xml:space="preserve">* PC Replacement </t>
    </r>
    <r>
      <rPr>
        <vertAlign val="superscript"/>
        <sz val="10"/>
        <rFont val="Arial"/>
        <family val="2"/>
      </rPr>
      <t>6</t>
    </r>
  </si>
  <si>
    <r>
      <t xml:space="preserve">* Reserved for Equipment Replacement </t>
    </r>
    <r>
      <rPr>
        <vertAlign val="superscript"/>
        <sz val="10"/>
        <rFont val="Arial"/>
        <family val="2"/>
      </rPr>
      <t>8</t>
    </r>
  </si>
  <si>
    <r>
      <t xml:space="preserve">* Rate Stabilization Reserve </t>
    </r>
    <r>
      <rPr>
        <vertAlign val="superscript"/>
        <sz val="10"/>
        <rFont val="Arial"/>
        <family val="2"/>
      </rPr>
      <t>9</t>
    </r>
  </si>
  <si>
    <r>
      <t xml:space="preserve">     - Non-GF 2008 True-up &amp; 2009-2010 Rebate</t>
    </r>
    <r>
      <rPr>
        <vertAlign val="superscript"/>
        <sz val="10"/>
        <rFont val="Arial"/>
        <family val="2"/>
      </rPr>
      <t>4</t>
    </r>
  </si>
  <si>
    <r>
      <t xml:space="preserve">     - GF 2008 True-up &amp; 2009-2010 Rebate</t>
    </r>
    <r>
      <rPr>
        <vertAlign val="superscript"/>
        <sz val="10"/>
        <rFont val="Arial"/>
        <family val="2"/>
      </rPr>
      <t>4</t>
    </r>
  </si>
  <si>
    <r>
      <t>10</t>
    </r>
    <r>
      <rPr>
        <sz val="8"/>
        <rFont val="Arial"/>
        <family val="2"/>
      </rPr>
      <t xml:space="preserve"> Target Fund Balance is equal to 3% of the sum of total expenditures and underexpenditure.</t>
    </r>
  </si>
  <si>
    <t>Finance and Business Operations Division / 5450</t>
  </si>
  <si>
    <r>
      <t>Estimated Underexpenditures</t>
    </r>
    <r>
      <rPr>
        <b/>
        <vertAlign val="superscript"/>
        <sz val="10"/>
        <rFont val="Arial"/>
        <family val="2"/>
      </rPr>
      <t xml:space="preserve"> 5</t>
    </r>
  </si>
  <si>
    <r>
      <t xml:space="preserve">Target Fund Balance </t>
    </r>
    <r>
      <rPr>
        <b/>
        <vertAlign val="superscript"/>
        <sz val="10"/>
        <rFont val="Arial"/>
        <family val="2"/>
      </rPr>
      <t>10</t>
    </r>
  </si>
  <si>
    <r>
      <t>5</t>
    </r>
    <r>
      <rPr>
        <sz val="8"/>
        <rFont val="Arial"/>
        <family val="2"/>
      </rPr>
      <t xml:space="preserve">  Estimated underexpenditure is 2% of total expenditures.</t>
    </r>
  </si>
  <si>
    <r>
      <t xml:space="preserve">6   </t>
    </r>
    <r>
      <rPr>
        <sz val="8"/>
        <rFont val="Arial"/>
        <family val="2"/>
      </rPr>
      <t>PC replacement cost is $160K in each year out of the fund balance.</t>
    </r>
  </si>
  <si>
    <r>
      <t xml:space="preserve">4  </t>
    </r>
    <r>
      <rPr>
        <sz val="8"/>
        <rFont val="Arial"/>
        <family val="2"/>
      </rPr>
      <t xml:space="preserve"> The 2010 Finance rate includes a rebate of $2.2 million. The rebate is a reconciliation of 2008 actual cost of services with service levels provided to agencies, an advanced rebate from projected 2009 savings, and 2010 one-time cost savings. 2011 and 2012 rebates assumes true-up for the prior year actuals. </t>
    </r>
  </si>
  <si>
    <t>* Operating Expenditures - Salaries &amp; Benefits</t>
  </si>
  <si>
    <r>
      <t>9</t>
    </r>
    <r>
      <rPr>
        <sz val="8"/>
        <rFont val="Arial"/>
        <family val="2"/>
      </rPr>
      <t xml:space="preserve">  Rate stabilization reserve is drawn down to mitigate central rate increase and to provide rebate to true-up for the actuals in future years.</t>
    </r>
  </si>
  <si>
    <t>Total Other Fund Transactions</t>
  </si>
  <si>
    <t>2010 Adopted</t>
  </si>
  <si>
    <t>* Supplemental Request</t>
  </si>
  <si>
    <r>
      <t xml:space="preserve">2013 Projected </t>
    </r>
    <r>
      <rPr>
        <b/>
        <vertAlign val="superscript"/>
        <sz val="10"/>
        <rFont val="Arial"/>
        <family val="2"/>
      </rPr>
      <t>3</t>
    </r>
  </si>
  <si>
    <r>
      <t>2009 Actual</t>
    </r>
    <r>
      <rPr>
        <b/>
        <vertAlign val="superscript"/>
        <sz val="10"/>
        <rFont val="Arial"/>
        <family val="2"/>
      </rPr>
      <t xml:space="preserve"> 1</t>
    </r>
  </si>
  <si>
    <r>
      <t xml:space="preserve">2010 Estimated </t>
    </r>
    <r>
      <rPr>
        <b/>
        <vertAlign val="superscript"/>
        <sz val="10"/>
        <rFont val="Arial"/>
        <family val="2"/>
      </rPr>
      <t>2</t>
    </r>
  </si>
  <si>
    <r>
      <t xml:space="preserve">2   </t>
    </r>
    <r>
      <rPr>
        <sz val="8"/>
        <rFont val="Arial"/>
        <family val="2"/>
      </rPr>
      <t>2010 Estimated is based 2010 Adopted levels and any known revisions in anticipated expenditures as of the July financial report.</t>
    </r>
  </si>
  <si>
    <r>
      <t xml:space="preserve">1   </t>
    </r>
    <r>
      <rPr>
        <sz val="8"/>
        <rFont val="Arial"/>
        <family val="2"/>
      </rPr>
      <t>2009 Actuals are from IBIS 13th month.</t>
    </r>
  </si>
  <si>
    <r>
      <t>3</t>
    </r>
    <r>
      <rPr>
        <sz val="8"/>
        <rFont val="Arial"/>
        <family val="2"/>
      </rPr>
      <t xml:space="preserve">   2011 through 2013 Projected are based on general fund and non-general fund rate revenue growth at 2% annually; other revenue growth at 2%; salary expenditure growth at 6%; benefits expenditure growth at 11%; O&amp;M expenditure growth at 5% in 2011 and 3% in 2012 and 2013.</t>
    </r>
  </si>
  <si>
    <r>
      <t>8</t>
    </r>
    <r>
      <rPr>
        <sz val="8"/>
        <rFont val="Arial"/>
        <family val="2"/>
      </rPr>
      <t xml:space="preserve">  Equipment replacement reserve is constant for 2011 through 2013.</t>
    </r>
  </si>
  <si>
    <t>2010 Financial Plan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</si>
</sst>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mm/dd/yy"/>
    <numFmt numFmtId="168" formatCode="00000"/>
    <numFmt numFmtId="169" formatCode="00\-000\-000\-0"/>
    <numFmt numFmtId="170" formatCode="[&lt;=9999999]000\-0000;[&gt;9999999]\(000\)\ 000\-0000;General"/>
    <numFmt numFmtId="171" formatCode="&quot;$&quot;* #,##0,_);&quot;$&quot;* \(#,##0,\);&quot;$&quot;* \-0\-_)"/>
    <numFmt numFmtId="172" formatCode="#,##0,_);\(#,##0,\);\-0\-_)"/>
    <numFmt numFmtId="173" formatCode="&quot;$&quot;* #,##0.00_);[Red]&quot;$&quot;* \(#,##0.00\)"/>
    <numFmt numFmtId="174" formatCode="_(* #,##0.0000_);_(* \(#,##0.0000\);_(* &quot;-&quot;????_);_(@_)"/>
    <numFmt numFmtId="175" formatCode="_(* #,##0.000_);_(* \(#,##0.000\);_(* &quot;-&quot;???_);_(@_)"/>
    <numFmt numFmtId="176" formatCode="0.000%"/>
    <numFmt numFmtId="177" formatCode="_(* #,##0.0_);_(* \(#,##0.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3"/>
      <name val="Arial"/>
      <family val="2"/>
    </font>
    <font>
      <sz val="8"/>
      <name val="Century Gothic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name val="Century Gothic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168" fontId="0" fillId="0" borderId="0">
      <alignment/>
      <protection/>
    </xf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>
      <alignment horizontal="center"/>
      <protection locked="0"/>
    </xf>
    <xf numFmtId="166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>
      <alignment/>
      <protection/>
    </xf>
    <xf numFmtId="0" fontId="12" fillId="17" borderId="0" applyNumberFormat="0" applyBorder="0" applyAlignment="0" applyProtection="0"/>
    <xf numFmtId="171" fontId="13" fillId="0" borderId="3" applyFont="0" applyFill="0" applyProtection="0">
      <alignment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7" applyNumberFormat="0" applyFill="0" applyAlignment="0" applyProtection="0"/>
    <xf numFmtId="0" fontId="20" fillId="8" borderId="0" applyNumberFormat="0" applyBorder="0" applyAlignment="0" applyProtection="0"/>
    <xf numFmtId="37" fontId="21" fillId="0" borderId="0">
      <alignment/>
      <protection/>
    </xf>
    <xf numFmtId="0" fontId="0" fillId="4" borderId="8" applyNumberFormat="0" applyFont="0" applyAlignment="0" applyProtection="0"/>
    <xf numFmtId="166" fontId="0" fillId="0" borderId="0">
      <alignment/>
      <protection/>
    </xf>
    <xf numFmtId="0" fontId="22" fillId="2" borderId="9" applyNumberFormat="0" applyAlignment="0" applyProtection="0"/>
    <xf numFmtId="9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18" borderId="0" applyNumberFormat="0" applyFont="0" applyBorder="0" applyAlignment="0" applyProtection="0"/>
    <xf numFmtId="172" fontId="13" fillId="0" borderId="11" applyFont="0" applyFill="0" applyProtection="0">
      <alignment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64" fontId="0" fillId="0" borderId="15" xfId="43" applyNumberFormat="1" applyFont="1" applyBorder="1" applyAlignment="1">
      <alignment/>
    </xf>
    <xf numFmtId="164" fontId="0" fillId="0" borderId="16" xfId="43" applyNumberFormat="1" applyFont="1" applyBorder="1" applyAlignment="1">
      <alignment/>
    </xf>
    <xf numFmtId="37" fontId="0" fillId="0" borderId="17" xfId="62" applyFont="1" applyBorder="1" applyAlignment="1" quotePrefix="1">
      <alignment horizontal="left"/>
      <protection/>
    </xf>
    <xf numFmtId="164" fontId="0" fillId="0" borderId="17" xfId="43" applyNumberFormat="1" applyFont="1" applyBorder="1" applyAlignment="1">
      <alignment/>
    </xf>
    <xf numFmtId="37" fontId="0" fillId="0" borderId="17" xfId="62" applyFont="1" applyBorder="1" applyAlignment="1">
      <alignment horizontal="left"/>
      <protection/>
    </xf>
    <xf numFmtId="164" fontId="0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164" fontId="1" fillId="0" borderId="19" xfId="43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17" xfId="43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37" fontId="0" fillId="0" borderId="14" xfId="62" applyFont="1" applyBorder="1" applyAlignment="1">
      <alignment horizontal="left"/>
      <protection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17" xfId="43" applyNumberFormat="1" applyFont="1" applyFill="1" applyBorder="1" applyAlignment="1">
      <alignment/>
    </xf>
    <xf numFmtId="164" fontId="0" fillId="0" borderId="16" xfId="43" applyNumberFormat="1" applyFont="1" applyFill="1" applyBorder="1" applyAlignment="1">
      <alignment/>
    </xf>
    <xf numFmtId="37" fontId="32" fillId="0" borderId="0" xfId="62" applyFont="1" applyBorder="1" applyAlignment="1" quotePrefix="1">
      <alignment horizontal="left"/>
      <protection/>
    </xf>
    <xf numFmtId="0" fontId="29" fillId="0" borderId="0" xfId="0" applyFont="1" applyAlignment="1">
      <alignment/>
    </xf>
    <xf numFmtId="37" fontId="32" fillId="0" borderId="0" xfId="62" applyFont="1" applyBorder="1" applyAlignment="1" quotePrefix="1">
      <alignment horizontal="left" vertical="top"/>
      <protection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165" fontId="1" fillId="0" borderId="13" xfId="45" applyNumberFormat="1" applyFont="1" applyFill="1" applyBorder="1" applyAlignment="1">
      <alignment/>
    </xf>
    <xf numFmtId="165" fontId="1" fillId="0" borderId="13" xfId="45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164" fontId="1" fillId="6" borderId="20" xfId="43" applyNumberFormat="1" applyFont="1" applyFill="1" applyBorder="1" applyAlignment="1">
      <alignment/>
    </xf>
    <xf numFmtId="164" fontId="1" fillId="6" borderId="13" xfId="43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15" xfId="43" applyNumberFormat="1" applyFont="1" applyBorder="1" applyAlignment="1">
      <alignment/>
    </xf>
    <xf numFmtId="164" fontId="1" fillId="0" borderId="16" xfId="43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3" xfId="43" applyNumberFormat="1" applyFont="1" applyBorder="1" applyAlignment="1">
      <alignment/>
    </xf>
    <xf numFmtId="164" fontId="1" fillId="0" borderId="19" xfId="43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43" applyNumberFormat="1" applyFont="1" applyBorder="1" applyAlignment="1">
      <alignment/>
    </xf>
    <xf numFmtId="164" fontId="0" fillId="0" borderId="15" xfId="43" applyNumberFormat="1" applyFont="1" applyFill="1" applyBorder="1" applyAlignment="1">
      <alignment/>
    </xf>
    <xf numFmtId="37" fontId="0" fillId="0" borderId="17" xfId="62" applyFont="1" applyBorder="1" applyAlignment="1" quotePrefix="1">
      <alignment horizontal="left"/>
      <protection/>
    </xf>
    <xf numFmtId="37" fontId="0" fillId="0" borderId="14" xfId="62" applyFont="1" applyBorder="1" applyAlignment="1">
      <alignment horizontal="left"/>
      <protection/>
    </xf>
    <xf numFmtId="0" fontId="32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37" fontId="32" fillId="0" borderId="0" xfId="62" applyFont="1" applyBorder="1" applyAlignment="1" quotePrefix="1">
      <alignment horizontal="left" vertical="top" wrapText="1"/>
      <protection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pt" xfId="48"/>
    <cellStyle name="Explanatory Text" xfId="49"/>
    <cellStyle name="Followed Hyperlink" xfId="50"/>
    <cellStyle name="Fund" xfId="51"/>
    <cellStyle name="Good" xfId="52"/>
    <cellStyle name="Grand-Total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AIRPLAN.XLS" xfId="62"/>
    <cellStyle name="Note" xfId="63"/>
    <cellStyle name="Org" xfId="64"/>
    <cellStyle name="Output" xfId="65"/>
    <cellStyle name="Percent" xfId="66"/>
    <cellStyle name="Phone" xfId="67"/>
    <cellStyle name="PSChar" xfId="68"/>
    <cellStyle name="PSDate" xfId="69"/>
    <cellStyle name="PSDec" xfId="70"/>
    <cellStyle name="PSHeading" xfId="71"/>
    <cellStyle name="PSInt" xfId="72"/>
    <cellStyle name="PSSpacer" xfId="73"/>
    <cellStyle name="Sub-total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insd\Local%20Settings\Temporary%20Internet%20Files\OLK3A\5450%2009RevenueRecapF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3A 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4:J49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40.7109375" style="0" customWidth="1"/>
    <col min="2" max="2" width="11.8515625" style="0" hidden="1" customWidth="1"/>
    <col min="3" max="3" width="14.8515625" style="0" hidden="1" customWidth="1"/>
    <col min="4" max="6" width="12.8515625" style="0" customWidth="1"/>
    <col min="7" max="7" width="12.57421875" style="0" customWidth="1"/>
    <col min="8" max="8" width="13.28125" style="0" customWidth="1"/>
    <col min="9" max="9" width="13.421875" style="0" customWidth="1"/>
    <col min="10" max="10" width="12.00390625" style="0" bestFit="1" customWidth="1"/>
    <col min="11" max="11" width="24.8515625" style="0" customWidth="1"/>
    <col min="16" max="16" width="32.8515625" style="0" customWidth="1"/>
  </cols>
  <sheetData>
    <row r="4" spans="1:8" ht="15.75">
      <c r="A4" s="48" t="s">
        <v>47</v>
      </c>
      <c r="B4" s="48"/>
      <c r="C4" s="48"/>
      <c r="D4" s="48"/>
      <c r="E4" s="48"/>
      <c r="F4" s="48"/>
      <c r="G4" s="48"/>
      <c r="H4" s="48"/>
    </row>
    <row r="5" spans="1:10" ht="15.75">
      <c r="A5" s="49" t="s">
        <v>29</v>
      </c>
      <c r="B5" s="49"/>
      <c r="C5" s="49"/>
      <c r="D5" s="49"/>
      <c r="E5" s="49"/>
      <c r="F5" s="49"/>
      <c r="G5" s="49"/>
      <c r="H5" s="49"/>
      <c r="I5" s="1"/>
      <c r="J5" s="1"/>
    </row>
    <row r="6" s="2" customFormat="1" ht="12.75"/>
    <row r="7" spans="1:9" s="2" customFormat="1" ht="27">
      <c r="A7" s="3"/>
      <c r="B7" s="4" t="s">
        <v>19</v>
      </c>
      <c r="C7" s="4" t="s">
        <v>0</v>
      </c>
      <c r="D7" s="4" t="s">
        <v>41</v>
      </c>
      <c r="E7" s="4" t="s">
        <v>38</v>
      </c>
      <c r="F7" s="4" t="s">
        <v>42</v>
      </c>
      <c r="G7" s="4" t="s">
        <v>20</v>
      </c>
      <c r="H7" s="4" t="s">
        <v>21</v>
      </c>
      <c r="I7" s="4" t="s">
        <v>40</v>
      </c>
    </row>
    <row r="8" spans="1:9" s="1" customFormat="1" ht="12.75">
      <c r="A8" s="12" t="s">
        <v>1</v>
      </c>
      <c r="B8" s="28">
        <v>3496810</v>
      </c>
      <c r="C8" s="29">
        <v>1832534</v>
      </c>
      <c r="D8" s="29">
        <f>B29</f>
        <v>3766913</v>
      </c>
      <c r="E8" s="29">
        <v>4984831</v>
      </c>
      <c r="F8" s="29">
        <f>D29</f>
        <v>6309146</v>
      </c>
      <c r="G8" s="29">
        <f>F29</f>
        <v>4761926.16</v>
      </c>
      <c r="H8" s="29">
        <f>G29</f>
        <v>4193610.105999998</v>
      </c>
      <c r="I8" s="29">
        <f>H29</f>
        <v>3770885.593599996</v>
      </c>
    </row>
    <row r="9" spans="1:9" s="2" customFormat="1" ht="12.75">
      <c r="A9" s="5" t="s">
        <v>2</v>
      </c>
      <c r="B9" s="6"/>
      <c r="C9" s="6"/>
      <c r="D9" s="6"/>
      <c r="E9" s="6"/>
      <c r="F9" s="6"/>
      <c r="G9" s="6"/>
      <c r="H9" s="7"/>
      <c r="I9" s="7"/>
    </row>
    <row r="10" spans="1:9" s="2" customFormat="1" ht="12.75">
      <c r="A10" s="8" t="s">
        <v>3</v>
      </c>
      <c r="B10" s="9"/>
      <c r="C10" s="9"/>
      <c r="D10" s="21"/>
      <c r="E10" s="21"/>
      <c r="F10" s="21"/>
      <c r="G10" s="21"/>
      <c r="H10" s="22"/>
      <c r="I10" s="22"/>
    </row>
    <row r="11" spans="1:9" s="2" customFormat="1" ht="12.75">
      <c r="A11" s="10" t="s">
        <v>4</v>
      </c>
      <c r="B11" s="9">
        <v>7437551</v>
      </c>
      <c r="C11" s="9">
        <v>7703240</v>
      </c>
      <c r="D11" s="21">
        <v>7780659</v>
      </c>
      <c r="E11" s="21">
        <v>7391234</v>
      </c>
      <c r="F11" s="21">
        <f aca="true" t="shared" si="0" ref="F11:F16">E11</f>
        <v>7391234</v>
      </c>
      <c r="G11" s="21">
        <f>E11*1.02</f>
        <v>7539058.68</v>
      </c>
      <c r="H11" s="22">
        <f>G11*1.02</f>
        <v>7689839.8536</v>
      </c>
      <c r="I11" s="22">
        <f>H11*1.02</f>
        <v>7843636.650672</v>
      </c>
    </row>
    <row r="12" spans="1:10" s="2" customFormat="1" ht="14.25">
      <c r="A12" s="10" t="s">
        <v>27</v>
      </c>
      <c r="B12" s="9">
        <v>-54438</v>
      </c>
      <c r="C12" s="9"/>
      <c r="D12" s="21"/>
      <c r="E12" s="21">
        <v>291421</v>
      </c>
      <c r="F12" s="21">
        <f t="shared" si="0"/>
        <v>291421</v>
      </c>
      <c r="G12" s="21">
        <v>-250000</v>
      </c>
      <c r="H12" s="22"/>
      <c r="I12" s="22"/>
      <c r="J12" s="11"/>
    </row>
    <row r="13" spans="1:10" s="2" customFormat="1" ht="12.75">
      <c r="A13" s="10" t="s">
        <v>5</v>
      </c>
      <c r="B13" s="9">
        <v>21654246</v>
      </c>
      <c r="C13" s="9">
        <v>21990369</v>
      </c>
      <c r="D13" s="21">
        <v>21946796</v>
      </c>
      <c r="E13" s="21">
        <v>21445910</v>
      </c>
      <c r="F13" s="21">
        <f t="shared" si="0"/>
        <v>21445910</v>
      </c>
      <c r="G13" s="21">
        <f>E13*1.02</f>
        <v>21874828.2</v>
      </c>
      <c r="H13" s="21">
        <f>G13*1.02</f>
        <v>22312324.764</v>
      </c>
      <c r="I13" s="21">
        <f>H13*1.02</f>
        <v>22758571.25928</v>
      </c>
      <c r="J13" s="11"/>
    </row>
    <row r="14" spans="1:10" s="2" customFormat="1" ht="14.25">
      <c r="A14" s="10" t="s">
        <v>26</v>
      </c>
      <c r="B14" s="9">
        <v>-166950</v>
      </c>
      <c r="C14" s="9"/>
      <c r="D14" s="21"/>
      <c r="E14" s="21">
        <v>-2471908</v>
      </c>
      <c r="F14" s="21">
        <f t="shared" si="0"/>
        <v>-2471908</v>
      </c>
      <c r="G14" s="21">
        <v>-750000</v>
      </c>
      <c r="H14" s="22"/>
      <c r="I14" s="22"/>
      <c r="J14" s="11"/>
    </row>
    <row r="15" spans="1:9" s="2" customFormat="1" ht="12.75">
      <c r="A15" s="10" t="s">
        <v>6</v>
      </c>
      <c r="B15" s="21">
        <v>1832178</v>
      </c>
      <c r="C15" s="9">
        <v>2157210</v>
      </c>
      <c r="D15" s="21">
        <v>2233769</v>
      </c>
      <c r="E15" s="21">
        <f>2111363+294229</f>
        <v>2405592</v>
      </c>
      <c r="F15" s="21">
        <f t="shared" si="0"/>
        <v>2405592</v>
      </c>
      <c r="G15" s="21">
        <f>E15*1.02</f>
        <v>2453703.84</v>
      </c>
      <c r="H15" s="21">
        <f>G15*1.02</f>
        <v>2502777.9168</v>
      </c>
      <c r="I15" s="21">
        <f>H15*1.02</f>
        <v>2552833.4751359997</v>
      </c>
    </row>
    <row r="16" spans="1:9" s="2" customFormat="1" ht="12.75">
      <c r="A16" s="8" t="s">
        <v>7</v>
      </c>
      <c r="B16" s="9">
        <v>153355</v>
      </c>
      <c r="C16" s="9">
        <v>169200</v>
      </c>
      <c r="D16" s="21">
        <v>130658</v>
      </c>
      <c r="E16" s="21">
        <v>101500</v>
      </c>
      <c r="F16" s="21">
        <f t="shared" si="0"/>
        <v>101500</v>
      </c>
      <c r="G16" s="21">
        <f>7000000*0.016</f>
        <v>112000</v>
      </c>
      <c r="H16" s="22">
        <f>7000000*0.023</f>
        <v>161000</v>
      </c>
      <c r="I16" s="22">
        <f>7000000*0.023</f>
        <v>161000</v>
      </c>
    </row>
    <row r="17" spans="1:10" s="2" customFormat="1" ht="12.75">
      <c r="A17" s="12" t="s">
        <v>8</v>
      </c>
      <c r="B17" s="13">
        <f aca="true" t="shared" si="1" ref="B17:H17">SUM(B9:B16)</f>
        <v>30855942</v>
      </c>
      <c r="C17" s="13">
        <f t="shared" si="1"/>
        <v>32020019</v>
      </c>
      <c r="D17" s="38">
        <f t="shared" si="1"/>
        <v>32091882</v>
      </c>
      <c r="E17" s="38">
        <f t="shared" si="1"/>
        <v>29163749</v>
      </c>
      <c r="F17" s="38">
        <f>SUM(F11:F16)</f>
        <v>29163749</v>
      </c>
      <c r="G17" s="38">
        <f t="shared" si="1"/>
        <v>30979590.72</v>
      </c>
      <c r="H17" s="38">
        <f t="shared" si="1"/>
        <v>32665942.534399997</v>
      </c>
      <c r="I17" s="38">
        <f>SUM(I9:I16)</f>
        <v>33316041.385088</v>
      </c>
      <c r="J17" s="16"/>
    </row>
    <row r="18" spans="1:10" s="2" customFormat="1" ht="12.75">
      <c r="A18" s="5" t="s">
        <v>9</v>
      </c>
      <c r="B18" s="6"/>
      <c r="C18" s="6"/>
      <c r="D18" s="42"/>
      <c r="E18" s="42"/>
      <c r="F18" s="42"/>
      <c r="G18" s="42"/>
      <c r="H18" s="22"/>
      <c r="I18" s="22"/>
      <c r="J18" s="14"/>
    </row>
    <row r="19" spans="1:10" s="2" customFormat="1" ht="12.75">
      <c r="A19" s="8" t="s">
        <v>35</v>
      </c>
      <c r="B19" s="9">
        <v>-19157904</v>
      </c>
      <c r="C19" s="9">
        <v>-20088914</v>
      </c>
      <c r="D19" s="21">
        <v>-18847154</v>
      </c>
      <c r="E19" s="21">
        <v>-19224845</v>
      </c>
      <c r="F19" s="21">
        <f>E19</f>
        <v>-19224845</v>
      </c>
      <c r="G19" s="21">
        <f>E19*1.06</f>
        <v>-20378335.7</v>
      </c>
      <c r="H19" s="22">
        <f>G19*1.06</f>
        <v>-21601035.842</v>
      </c>
      <c r="I19" s="22">
        <f>H19*1.06</f>
        <v>-22897097.99252</v>
      </c>
      <c r="J19" s="14"/>
    </row>
    <row r="20" spans="1:10" s="2" customFormat="1" ht="14.25">
      <c r="A20" s="8" t="s">
        <v>22</v>
      </c>
      <c r="B20" s="9">
        <v>-11427935</v>
      </c>
      <c r="C20" s="9">
        <v>-11473460</v>
      </c>
      <c r="D20" s="21">
        <f>-29389649-D19</f>
        <v>-10542495</v>
      </c>
      <c r="E20" s="21">
        <v>-11095372</v>
      </c>
      <c r="F20" s="21">
        <f>E20</f>
        <v>-11095372</v>
      </c>
      <c r="G20" s="21">
        <f>E20*1.05</f>
        <v>-11650140.6</v>
      </c>
      <c r="H20" s="22">
        <f>G20*1.03</f>
        <v>-11999644.818</v>
      </c>
      <c r="I20" s="22">
        <f>H20*1.03</f>
        <v>-12359634.16254</v>
      </c>
      <c r="J20" s="14"/>
    </row>
    <row r="21" spans="1:10" s="2" customFormat="1" ht="12.75">
      <c r="A21" s="43" t="s">
        <v>10</v>
      </c>
      <c r="B21" s="9"/>
      <c r="C21" s="9"/>
      <c r="D21" s="21"/>
      <c r="E21" s="21"/>
      <c r="F21" s="21">
        <v>-175241</v>
      </c>
      <c r="G21" s="21"/>
      <c r="H21" s="22"/>
      <c r="I21" s="22"/>
      <c r="J21" s="14"/>
    </row>
    <row r="22" spans="1:10" s="2" customFormat="1" ht="12.75">
      <c r="A22" s="44" t="s">
        <v>39</v>
      </c>
      <c r="B22" s="9"/>
      <c r="C22" s="9"/>
      <c r="D22" s="21"/>
      <c r="E22" s="21"/>
      <c r="F22" s="21">
        <v>-679000</v>
      </c>
      <c r="G22" s="21"/>
      <c r="H22" s="22"/>
      <c r="I22" s="22"/>
      <c r="J22" s="14"/>
    </row>
    <row r="23" spans="1:10" s="2" customFormat="1" ht="12.75">
      <c r="A23" s="12" t="s">
        <v>11</v>
      </c>
      <c r="B23" s="15">
        <f>SUM(B19:B21)</f>
        <v>-30585839</v>
      </c>
      <c r="C23" s="13">
        <f>SUM(C18:C21)</f>
        <v>-31562374</v>
      </c>
      <c r="D23" s="13">
        <f>SUM(D18:D21)</f>
        <v>-29389649</v>
      </c>
      <c r="E23" s="13">
        <f>SUM(E19:E22)</f>
        <v>-30320217</v>
      </c>
      <c r="F23" s="13">
        <f>SUM(F19:F22)</f>
        <v>-31174458</v>
      </c>
      <c r="G23" s="13">
        <f>SUM(G18:G22)</f>
        <v>-32028476.299999997</v>
      </c>
      <c r="H23" s="13">
        <f>SUM(H18:H22)</f>
        <v>-33600680.66</v>
      </c>
      <c r="I23" s="13">
        <f>SUM(I18:I22)</f>
        <v>-35256732.15506</v>
      </c>
      <c r="J23" s="16"/>
    </row>
    <row r="24" spans="1:10" s="1" customFormat="1" ht="14.25">
      <c r="A24" s="30" t="s">
        <v>30</v>
      </c>
      <c r="B24" s="31"/>
      <c r="C24" s="32">
        <f>-C23*0.02</f>
        <v>631247.48</v>
      </c>
      <c r="D24" s="32">
        <v>0</v>
      </c>
      <c r="E24" s="32">
        <f>-E23*0.02</f>
        <v>606404.34</v>
      </c>
      <c r="F24" s="32">
        <f>-F23*0.02</f>
        <v>623489.16</v>
      </c>
      <c r="G24" s="32">
        <f>-G23*0.02</f>
        <v>640569.526</v>
      </c>
      <c r="H24" s="32">
        <f>-H23*0.02</f>
        <v>672013.6131999999</v>
      </c>
      <c r="I24" s="32">
        <f>-I23*0.02</f>
        <v>705134.6431012</v>
      </c>
      <c r="J24" s="41"/>
    </row>
    <row r="25" spans="1:10" s="1" customFormat="1" ht="12.75">
      <c r="A25" s="5" t="s">
        <v>12</v>
      </c>
      <c r="B25" s="34"/>
      <c r="C25" s="34"/>
      <c r="D25" s="34"/>
      <c r="E25" s="34"/>
      <c r="F25" s="34"/>
      <c r="G25" s="34"/>
      <c r="H25" s="35"/>
      <c r="I25" s="35"/>
      <c r="J25" s="41"/>
    </row>
    <row r="26" spans="1:10" s="2" customFormat="1" ht="14.25">
      <c r="A26" s="18" t="s">
        <v>23</v>
      </c>
      <c r="B26" s="9"/>
      <c r="C26" s="9"/>
      <c r="D26" s="9">
        <v>-160000</v>
      </c>
      <c r="E26" s="9">
        <f>D26</f>
        <v>-160000</v>
      </c>
      <c r="F26" s="9">
        <f>E26</f>
        <v>-160000</v>
      </c>
      <c r="G26" s="9">
        <f>E26</f>
        <v>-160000</v>
      </c>
      <c r="H26" s="7">
        <f>G26</f>
        <v>-160000</v>
      </c>
      <c r="I26" s="7">
        <f>H26</f>
        <v>-160000</v>
      </c>
      <c r="J26" s="11"/>
    </row>
    <row r="27" spans="1:9" s="2" customFormat="1" ht="12.75">
      <c r="A27" s="17"/>
      <c r="B27" s="9"/>
      <c r="C27" s="9"/>
      <c r="D27" s="9"/>
      <c r="E27" s="9"/>
      <c r="F27" s="9"/>
      <c r="G27" s="9"/>
      <c r="H27" s="7"/>
      <c r="I27" s="7"/>
    </row>
    <row r="28" spans="1:9" s="1" customFormat="1" ht="12.75">
      <c r="A28" s="12" t="s">
        <v>37</v>
      </c>
      <c r="B28" s="13">
        <f aca="true" t="shared" si="2" ref="B28:H28">SUM(B25:B27)</f>
        <v>0</v>
      </c>
      <c r="C28" s="13">
        <f t="shared" si="2"/>
        <v>0</v>
      </c>
      <c r="D28" s="13">
        <f t="shared" si="2"/>
        <v>-160000</v>
      </c>
      <c r="E28" s="13">
        <f t="shared" si="2"/>
        <v>-160000</v>
      </c>
      <c r="F28" s="13">
        <f t="shared" si="2"/>
        <v>-160000</v>
      </c>
      <c r="G28" s="13">
        <f t="shared" si="2"/>
        <v>-160000</v>
      </c>
      <c r="H28" s="13">
        <f t="shared" si="2"/>
        <v>-160000</v>
      </c>
      <c r="I28" s="13">
        <f>SUM(I25:I27)</f>
        <v>-160000</v>
      </c>
    </row>
    <row r="29" spans="1:9" s="1" customFormat="1" ht="12.75">
      <c r="A29" s="36" t="s">
        <v>13</v>
      </c>
      <c r="B29" s="37">
        <f aca="true" t="shared" si="3" ref="B29:H29">B8+B17+B23+B24+B28</f>
        <v>3766913</v>
      </c>
      <c r="C29" s="37">
        <f t="shared" si="3"/>
        <v>2921426.48</v>
      </c>
      <c r="D29" s="37">
        <f>D8+D17+D23+D24+D28</f>
        <v>6309146</v>
      </c>
      <c r="E29" s="37">
        <f>E8+E17+E23+E24+E28</f>
        <v>4274767.34</v>
      </c>
      <c r="F29" s="37">
        <f>F8+F17+F23+F24+F28</f>
        <v>4761926.16</v>
      </c>
      <c r="G29" s="37">
        <f t="shared" si="3"/>
        <v>4193610.105999998</v>
      </c>
      <c r="H29" s="37">
        <f t="shared" si="3"/>
        <v>3770885.593599996</v>
      </c>
      <c r="I29" s="37">
        <f>I8+I17+I23+I24+I28</f>
        <v>2375329.4667291935</v>
      </c>
    </row>
    <row r="30" spans="1:9" s="1" customFormat="1" ht="12.75">
      <c r="A30" s="5" t="s">
        <v>14</v>
      </c>
      <c r="B30" s="34"/>
      <c r="C30" s="34"/>
      <c r="D30" s="34"/>
      <c r="E30" s="34"/>
      <c r="F30" s="34"/>
      <c r="G30" s="34"/>
      <c r="H30" s="35"/>
      <c r="I30" s="35"/>
    </row>
    <row r="31" spans="1:9" s="2" customFormat="1" ht="12.75">
      <c r="A31" s="8" t="s">
        <v>15</v>
      </c>
      <c r="B31" s="9">
        <v>-240842</v>
      </c>
      <c r="C31" s="9"/>
      <c r="D31" s="9"/>
      <c r="E31" s="9"/>
      <c r="F31" s="9"/>
      <c r="G31" s="9"/>
      <c r="H31" s="7"/>
      <c r="I31" s="7"/>
    </row>
    <row r="32" spans="1:9" s="2" customFormat="1" ht="14.25">
      <c r="A32" s="8" t="s">
        <v>24</v>
      </c>
      <c r="B32" s="9">
        <v>-500000</v>
      </c>
      <c r="C32" s="9">
        <v>-500000</v>
      </c>
      <c r="D32" s="9">
        <f>C32</f>
        <v>-500000</v>
      </c>
      <c r="E32" s="9">
        <f>D32</f>
        <v>-500000</v>
      </c>
      <c r="F32" s="9">
        <f>E32</f>
        <v>-500000</v>
      </c>
      <c r="G32" s="21">
        <f>E32</f>
        <v>-500000</v>
      </c>
      <c r="H32" s="22">
        <f>G32</f>
        <v>-500000</v>
      </c>
      <c r="I32" s="22">
        <f>H32</f>
        <v>-500000</v>
      </c>
    </row>
    <row r="33" spans="1:9" s="2" customFormat="1" ht="14.25">
      <c r="A33" s="8" t="s">
        <v>25</v>
      </c>
      <c r="B33" s="9">
        <v>-1948495</v>
      </c>
      <c r="C33" s="21">
        <v>-1173493</v>
      </c>
      <c r="D33" s="21">
        <v>-3568578</v>
      </c>
      <c r="E33" s="21">
        <v>-2865160</v>
      </c>
      <c r="F33" s="21">
        <v>-3154484</v>
      </c>
      <c r="G33" s="21">
        <v>-2709523</v>
      </c>
      <c r="H33" s="22">
        <v>-2239632</v>
      </c>
      <c r="I33" s="22">
        <v>-794395</v>
      </c>
    </row>
    <row r="34" spans="1:9" s="1" customFormat="1" ht="12.75">
      <c r="A34" s="12" t="s">
        <v>16</v>
      </c>
      <c r="B34" s="13">
        <f aca="true" t="shared" si="4" ref="B34:H34">SUM(B30:B33)</f>
        <v>-2689337</v>
      </c>
      <c r="C34" s="38">
        <f t="shared" si="4"/>
        <v>-1673493</v>
      </c>
      <c r="D34" s="13">
        <f t="shared" si="4"/>
        <v>-4068578</v>
      </c>
      <c r="E34" s="13">
        <f t="shared" si="4"/>
        <v>-3365160</v>
      </c>
      <c r="F34" s="13">
        <f t="shared" si="4"/>
        <v>-3654484</v>
      </c>
      <c r="G34" s="13">
        <f t="shared" si="4"/>
        <v>-3209523</v>
      </c>
      <c r="H34" s="13">
        <f t="shared" si="4"/>
        <v>-2739632</v>
      </c>
      <c r="I34" s="13">
        <f>SUM(I30:I33)</f>
        <v>-1294395</v>
      </c>
    </row>
    <row r="35" spans="1:9" s="1" customFormat="1" ht="12.75">
      <c r="A35" s="36" t="s">
        <v>17</v>
      </c>
      <c r="B35" s="29">
        <f aca="true" t="shared" si="5" ref="B35:I35">B29+B34</f>
        <v>1077576</v>
      </c>
      <c r="C35" s="29">
        <f t="shared" si="5"/>
        <v>1247933.48</v>
      </c>
      <c r="D35" s="29">
        <f t="shared" si="5"/>
        <v>2240568</v>
      </c>
      <c r="E35" s="29">
        <f t="shared" si="5"/>
        <v>909607.3399999999</v>
      </c>
      <c r="F35" s="29">
        <f t="shared" si="5"/>
        <v>1107442.1600000001</v>
      </c>
      <c r="G35" s="29">
        <f t="shared" si="5"/>
        <v>984087.1059999978</v>
      </c>
      <c r="H35" s="29">
        <f t="shared" si="5"/>
        <v>1031253.5935999961</v>
      </c>
      <c r="I35" s="29">
        <f t="shared" si="5"/>
        <v>1080934.4667291935</v>
      </c>
    </row>
    <row r="36" spans="1:9" s="1" customFormat="1" ht="12.75">
      <c r="A36" s="5"/>
      <c r="B36" s="33"/>
      <c r="C36" s="33"/>
      <c r="D36" s="33"/>
      <c r="E36" s="33"/>
      <c r="F36" s="33"/>
      <c r="G36" s="33"/>
      <c r="H36" s="39"/>
      <c r="I36" s="39"/>
    </row>
    <row r="37" spans="1:9" s="1" customFormat="1" ht="14.25">
      <c r="A37" s="40" t="s">
        <v>31</v>
      </c>
      <c r="B37" s="29">
        <f aca="true" t="shared" si="6" ref="B37:H37">-B23*0.03</f>
        <v>917575.1699999999</v>
      </c>
      <c r="C37" s="29">
        <f t="shared" si="6"/>
        <v>946871.22</v>
      </c>
      <c r="D37" s="29">
        <f t="shared" si="6"/>
        <v>881689.47</v>
      </c>
      <c r="E37" s="29">
        <f t="shared" si="6"/>
        <v>909606.51</v>
      </c>
      <c r="F37" s="29">
        <f t="shared" si="6"/>
        <v>935233.74</v>
      </c>
      <c r="G37" s="29">
        <f t="shared" si="6"/>
        <v>960854.2889999999</v>
      </c>
      <c r="H37" s="29">
        <f t="shared" si="6"/>
        <v>1008020.4197999998</v>
      </c>
      <c r="I37" s="29">
        <f>-I23*0.03</f>
        <v>1057701.9646518</v>
      </c>
    </row>
    <row r="39" spans="1:9" ht="12.75">
      <c r="A39" s="1" t="s">
        <v>18</v>
      </c>
      <c r="B39" s="19"/>
      <c r="C39" s="20"/>
      <c r="D39" s="19"/>
      <c r="E39" s="19"/>
      <c r="F39" s="19"/>
      <c r="G39" s="19"/>
      <c r="H39" s="19"/>
      <c r="I39" s="19"/>
    </row>
    <row r="40" spans="1:8" ht="12.75">
      <c r="A40" s="23" t="s">
        <v>44</v>
      </c>
      <c r="B40" s="24"/>
      <c r="C40" s="24"/>
      <c r="D40" s="24"/>
      <c r="E40" s="24"/>
      <c r="F40" s="24"/>
      <c r="G40" s="24"/>
      <c r="H40" s="24"/>
    </row>
    <row r="41" spans="1:8" ht="12.75">
      <c r="A41" s="25" t="s">
        <v>43</v>
      </c>
      <c r="B41" s="24"/>
      <c r="C41" s="24"/>
      <c r="D41" s="24"/>
      <c r="E41" s="24"/>
      <c r="F41" s="24"/>
      <c r="G41" s="24"/>
      <c r="H41" s="24"/>
    </row>
    <row r="42" spans="1:8" ht="27.75" customHeight="1">
      <c r="A42" s="47" t="s">
        <v>45</v>
      </c>
      <c r="B42" s="46"/>
      <c r="C42" s="46"/>
      <c r="D42" s="46"/>
      <c r="E42" s="46"/>
      <c r="F42" s="46"/>
      <c r="G42" s="46"/>
      <c r="H42" s="46"/>
    </row>
    <row r="43" spans="1:8" ht="36" customHeight="1">
      <c r="A43" s="45" t="s">
        <v>34</v>
      </c>
      <c r="B43" s="46"/>
      <c r="C43" s="46"/>
      <c r="D43" s="46"/>
      <c r="E43" s="46"/>
      <c r="F43" s="46"/>
      <c r="G43" s="46"/>
      <c r="H43" s="46"/>
    </row>
    <row r="44" spans="1:8" ht="12.75">
      <c r="A44" s="26" t="s">
        <v>32</v>
      </c>
      <c r="B44" s="24"/>
      <c r="C44" s="24"/>
      <c r="D44" s="24"/>
      <c r="E44" s="24"/>
      <c r="F44" s="24"/>
      <c r="G44" s="24"/>
      <c r="H44" s="24"/>
    </row>
    <row r="45" spans="1:8" ht="12.75">
      <c r="A45" s="27" t="s">
        <v>33</v>
      </c>
      <c r="B45" s="24"/>
      <c r="C45" s="24"/>
      <c r="D45" s="24"/>
      <c r="E45" s="24"/>
      <c r="F45" s="24"/>
      <c r="G45" s="24"/>
      <c r="H45" s="24"/>
    </row>
    <row r="46" spans="1:8" ht="12.75">
      <c r="A46" s="26" t="s">
        <v>46</v>
      </c>
      <c r="B46" s="24"/>
      <c r="C46" s="24"/>
      <c r="D46" s="24"/>
      <c r="E46" s="24"/>
      <c r="F46" s="24"/>
      <c r="G46" s="24"/>
      <c r="H46" s="24"/>
    </row>
    <row r="47" spans="1:8" ht="12.75">
      <c r="A47" s="26" t="s">
        <v>36</v>
      </c>
      <c r="B47" s="24"/>
      <c r="C47" s="24"/>
      <c r="D47" s="24"/>
      <c r="E47" s="24"/>
      <c r="F47" s="24"/>
      <c r="G47" s="24"/>
      <c r="H47" s="24"/>
    </row>
    <row r="48" spans="1:8" ht="12.75">
      <c r="A48" s="26" t="s">
        <v>28</v>
      </c>
      <c r="B48" s="24"/>
      <c r="C48" s="24"/>
      <c r="D48" s="24"/>
      <c r="E48" s="24"/>
      <c r="F48" s="24"/>
      <c r="G48" s="24"/>
      <c r="H48" s="24"/>
    </row>
    <row r="49" ht="12.75">
      <c r="A49" s="26"/>
    </row>
  </sheetData>
  <sheetProtection/>
  <mergeCells count="4">
    <mergeCell ref="A43:H43"/>
    <mergeCell ref="A42:H42"/>
    <mergeCell ref="A4:H4"/>
    <mergeCell ref="A5:H5"/>
  </mergeCells>
  <printOptions/>
  <pageMargins left="0.75" right="0.75" top="0.7" bottom="0.76" header="0.5" footer="0.46"/>
  <pageSetup fitToHeight="1" fitToWidth="1" horizontalDpi="600" verticalDpi="600" orientation="portrait" scale="86" r:id="rId1"/>
  <headerFooter alignWithMargins="0">
    <oddFooter>&amp;C&amp;A&amp;R&amp;D</oddFooter>
  </headerFooter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LANAdmin</dc:creator>
  <cp:keywords/>
  <dc:description/>
  <cp:lastModifiedBy>Allende, Angel</cp:lastModifiedBy>
  <cp:lastPrinted>2010-02-24T21:39:44Z</cp:lastPrinted>
  <dcterms:created xsi:type="dcterms:W3CDTF">2009-07-22T23:17:24Z</dcterms:created>
  <dcterms:modified xsi:type="dcterms:W3CDTF">2010-03-04T18:16:21Z</dcterms:modified>
  <cp:category/>
  <cp:version/>
  <cp:contentType/>
  <cp:contentStatus/>
</cp:coreProperties>
</file>