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2770" windowHeight="8130"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GCOST">#REF!</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localSheetId="0" hidden="1">{"cxtransfer",#N/A,FALSE,"ReorgRevisted"}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Plan'!$A$1:$H$54</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#REF!</definedName>
    <definedName name="PSQFTEs" localSheetId="0">#REF!</definedName>
    <definedName name="PSQFTEs">#REF!</definedName>
    <definedName name="PSQFTEs13">#REF!</definedName>
    <definedName name="PSQRev" localSheetId="0">#REF!</definedName>
    <definedName name="PSQRev">#REF!</definedName>
    <definedName name="PSQRev13">#REF!</definedName>
    <definedName name="PSQTLTs" localSheetId="0">#REF!</definedName>
    <definedName name="PSQTLTs">#REF!</definedName>
    <definedName name="PSQTLTs13">#REF!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Expenditures">#REF!</definedName>
    <definedName name="RefFTE_TLP">#REF!</definedName>
    <definedName name="RefFTEs" localSheetId="0">#REF!</definedName>
    <definedName name="RefFTEs">'[12]RefFTEs_TLPs'!$C$9:$G$195</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EVEST">#REF!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Rubardt, Aaron</author>
  </authors>
  <commentList>
    <comment ref="B4" authorId="0">
      <text>
        <r>
          <rPr>
            <sz val="9"/>
            <rFont val="Tahoma"/>
            <family val="2"/>
          </rPr>
          <t xml:space="preserve">Change column head to actuals after 2016 books close
</t>
        </r>
      </text>
    </comment>
    <comment ref="C4" authorId="0">
      <text>
        <r>
          <rPr>
            <sz val="9"/>
            <rFont val="Tahoma"/>
            <family val="2"/>
          </rPr>
          <t>Change column head to Adopted after the budget is adopted</t>
        </r>
        <r>
          <rPr>
            <sz val="9"/>
            <rFont val="Tahoma"/>
            <family val="2"/>
          </rPr>
          <t xml:space="preserve">
</t>
        </r>
      </text>
    </commen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<sst xmlns="http://schemas.openxmlformats.org/spreadsheetml/2006/main" count="61" uniqueCount="61">
  <si>
    <t>Motor Pool Equipment Rental and Revolving 
Operating Fund 0780 / 000005580</t>
  </si>
  <si>
    <t>HIDDEN COLUMNS - for PSB Variance Analysis</t>
  </si>
  <si>
    <t>Category</t>
  </si>
  <si>
    <t>2017/2018 Actual</t>
  </si>
  <si>
    <r>
      <t>2019/2020 Current Budget</t>
    </r>
    <r>
      <rPr>
        <b/>
        <vertAlign val="superscript"/>
        <sz val="12"/>
        <rFont val="Calibri"/>
        <family val="2"/>
        <scheme val="minor"/>
      </rPr>
      <t>3</t>
    </r>
  </si>
  <si>
    <r>
      <t>2019/2020 Biennial-to-Date Actuals</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</si>
  <si>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</si>
  <si>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</si>
  <si>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</si>
  <si>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</si>
  <si>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 xml:space="preserve">Beginning Fund Balance </t>
  </si>
  <si>
    <t>Revenues</t>
  </si>
  <si>
    <t>Garage Services &amp; Supplies</t>
  </si>
  <si>
    <t>Investment Interest</t>
  </si>
  <si>
    <t>Sale of Equipment</t>
  </si>
  <si>
    <t>Other Miscellaneous Revenues</t>
  </si>
  <si>
    <t>Contribution- other funds/Other Financing Sources</t>
  </si>
  <si>
    <t>Vehicle Rental Revenues</t>
  </si>
  <si>
    <t>Total Revenues</t>
  </si>
  <si>
    <t xml:space="preserve">Expenditures </t>
  </si>
  <si>
    <t>Operating and Maintenance</t>
  </si>
  <si>
    <t>Capital Equipment Replacement</t>
  </si>
  <si>
    <t>ABT Debt Service</t>
  </si>
  <si>
    <t>Total Expenditures</t>
  </si>
  <si>
    <r>
      <t>Estimated Underexpenditures</t>
    </r>
    <r>
      <rPr>
        <b/>
        <vertAlign val="superscript"/>
        <sz val="12"/>
        <rFont val="Calibri"/>
        <family val="2"/>
        <scheme val="minor"/>
      </rPr>
      <t xml:space="preserve"> </t>
    </r>
  </si>
  <si>
    <t>Total Other Fund Transactions</t>
  </si>
  <si>
    <t>Ending Fund Balance</t>
  </si>
  <si>
    <t>Allowance for Inventory</t>
  </si>
  <si>
    <t>Expenditure Reserve (s)</t>
  </si>
  <si>
    <t xml:space="preserve">Cash Flow Reserve(s) </t>
  </si>
  <si>
    <t>Total Reserves</t>
  </si>
  <si>
    <t xml:space="preserve">Reserve Shortfall </t>
  </si>
  <si>
    <t>Ending Undesignated Fund Balance</t>
  </si>
  <si>
    <t>At least one ending fund balance is negative</t>
  </si>
  <si>
    <t>At least one beginning fund balance does not match previous ending fund balance</t>
  </si>
  <si>
    <t>Estimated underexpenditures are negative</t>
  </si>
  <si>
    <t>At least one reserve is positive</t>
  </si>
  <si>
    <t>At least one revenue is negative</t>
  </si>
  <si>
    <t>At least one expenditure is positive</t>
  </si>
  <si>
    <t xml:space="preserve">Financial Plan Notes </t>
  </si>
  <si>
    <t>Reserve Notes:</t>
  </si>
  <si>
    <t>2019/2020 Adopted Budget</t>
  </si>
  <si>
    <t>2019/2020 Estimated</t>
  </si>
  <si>
    <t>2021/2022 Projected</t>
  </si>
  <si>
    <t>2023/2024 Projected</t>
  </si>
  <si>
    <t>Other Fund Transactions</t>
  </si>
  <si>
    <r>
      <t>Reserves</t>
    </r>
    <r>
      <rPr>
        <b/>
        <vertAlign val="superscript"/>
        <sz val="12"/>
        <rFont val="Calibri"/>
        <family val="2"/>
        <scheme val="minor"/>
      </rPr>
      <t xml:space="preserve"> </t>
    </r>
  </si>
  <si>
    <t xml:space="preserve">All financial plans have the following assumptions, unless otherwise noted in below rows. 
</t>
  </si>
  <si>
    <t xml:space="preserve">2019-2020 Adopted Budget ties to Hyperion and matches 2019-2020 Estimated until 2019 actuals are available. 
</t>
  </si>
  <si>
    <t xml:space="preserve">Outyear revenue and expenditure inflation assumptions are consistent with figures provided by PSB and/or OEFA.  
</t>
  </si>
  <si>
    <t>Revenue Notes:</t>
  </si>
  <si>
    <t>The "Sale of Equipment" amount is estimated to be 8% of annual capital expenditures.</t>
  </si>
  <si>
    <t>Expenditure Notes:</t>
  </si>
  <si>
    <t>The "2016 Encumbrances" amount is for capital vehicles and equipment ordered in 2016 and received in 2017-2018.</t>
  </si>
  <si>
    <t>The projected Cost Variance Reserve is based on 10% of the Projected Fleet Replacement Cost (PFRC) which is based on the recommendation by the County Auditor, it is used to offset anticipated fluctuations in order to maintain current levels of service.</t>
  </si>
  <si>
    <t>The target Fund Balance, as recommended by the County Auditor, is equal to a range of 10% to 20% of the Projected Fleet Replacement Cost of the fleet (PFRC). This Fund is currently within the recommended range.  The "Projected Cost Variance Reserve" is the 10% or low end of the recommended range.</t>
  </si>
  <si>
    <t>This plan was updated by Sid Bender on 3/21/19.</t>
  </si>
  <si>
    <t xml:space="preserve">
2017-2018 Actuals reflect actual revenue and expenditures through 3/13/19, before the close of the 2018 adjustment period.
</t>
  </si>
  <si>
    <t>2019-2020 1st Omnibus Financial Plan</t>
  </si>
  <si>
    <t>Minimum Recommended Fund Reserve</t>
  </si>
  <si>
    <t xml:space="preserve">      2017-2018 Reappropriations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</si>
</sst>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11"/>
      <name val="Calibri"/>
      <family val="2"/>
      <scheme val="minor"/>
    </font>
    <font>
      <b/>
      <u val="single"/>
      <sz val="11"/>
      <color theme="1"/>
      <name val="Calibri"/>
      <family val="2"/>
      <scheme val="minor"/>
    </font>
    <font>
      <vertAlign val="superscript"/>
      <sz val="11"/>
      <name val="Calibri"/>
      <family val="2"/>
      <scheme val="minor"/>
    </font>
    <font>
      <b/>
      <sz val="11"/>
      <name val="Calibri"/>
      <family val="2"/>
      <scheme val="minor"/>
    </font>
    <font>
      <vertAlign val="superscript"/>
      <sz val="11"/>
      <color theme="1"/>
      <name val="Calibri"/>
      <family val="2"/>
      <scheme val="minor"/>
    </font>
    <font>
      <sz val="9"/>
      <name val="Tahoma"/>
      <family val="2"/>
    </font>
    <font>
      <b/>
      <sz val="9"/>
      <name val="Tahoma"/>
      <family val="2"/>
    </font>
    <font>
      <b/>
      <sz val="8"/>
      <name val="Calibri"/>
      <family val="2"/>
    </font>
  </fonts>
  <fills count="6">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s>
  <borders count="18">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medium">
        <color theme="0"/>
      </bottom>
    </border>
    <border>
      <left/>
      <right/>
      <top style="medium">
        <color theme="0"/>
      </top>
      <bottom style="medium">
        <color theme="0"/>
      </bottom>
    </border>
    <border>
      <left/>
      <right/>
      <top style="medium">
        <color theme="0"/>
      </top>
      <bottom/>
    </border>
    <border>
      <left/>
      <right/>
      <top/>
      <bottom style="thin"/>
    </border>
    <border>
      <left style="thin"/>
      <right/>
      <top style="thin"/>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37" fontId="5" fillId="0" borderId="0">
      <alignment/>
      <protection/>
    </xf>
    <xf numFmtId="43" fontId="0" fillId="0" borderId="0" applyFont="0" applyFill="0" applyBorder="0" applyAlignment="0" applyProtection="0"/>
    <xf numFmtId="0" fontId="0" fillId="0" borderId="0">
      <alignment/>
      <protection/>
    </xf>
    <xf numFmtId="0" fontId="1" fillId="0" borderId="0">
      <alignment/>
      <protection/>
    </xf>
  </cellStyleXfs>
  <cellXfs count="119">
    <xf numFmtId="0" fontId="0" fillId="0" borderId="0" xfId="0"/>
    <xf numFmtId="0" fontId="0" fillId="2" borderId="0" xfId="20" applyFill="1">
      <alignment/>
      <protection/>
    </xf>
    <xf numFmtId="0" fontId="0" fillId="2" borderId="0" xfId="20" applyFill="1" applyProtection="1">
      <alignment/>
      <protection locked="0"/>
    </xf>
    <xf numFmtId="0" fontId="0" fillId="0" borderId="0" xfId="20" applyProtection="1">
      <alignment/>
      <protection locked="0"/>
    </xf>
    <xf numFmtId="0" fontId="0" fillId="0" borderId="0" xfId="20" applyFill="1" applyProtection="1">
      <alignment/>
      <protection locked="0"/>
    </xf>
    <xf numFmtId="0" fontId="4" fillId="2" borderId="0" xfId="20" applyFont="1" applyFill="1" applyAlignment="1">
      <alignment horizontal="center"/>
      <protection/>
    </xf>
    <xf numFmtId="37" fontId="4" fillId="2" borderId="1" xfId="21" applyFont="1" applyFill="1" applyBorder="1" applyAlignment="1" applyProtection="1">
      <alignment horizontal="left" wrapText="1"/>
      <protection/>
    </xf>
    <xf numFmtId="37" fontId="4" fillId="2" borderId="2" xfId="21" applyFont="1" applyFill="1" applyBorder="1" applyAlignment="1">
      <alignment horizontal="center" wrapText="1"/>
      <protection/>
    </xf>
    <xf numFmtId="37" fontId="4" fillId="2" borderId="1" xfId="21" applyFont="1" applyFill="1" applyBorder="1" applyAlignment="1">
      <alignment horizontal="center" wrapText="1"/>
      <protection/>
    </xf>
    <xf numFmtId="37" fontId="4" fillId="3" borderId="1" xfId="21" applyFont="1" applyFill="1" applyBorder="1" applyAlignment="1">
      <alignment horizontal="center" wrapText="1"/>
      <protection/>
    </xf>
    <xf numFmtId="37" fontId="4" fillId="2" borderId="3" xfId="21" applyFont="1" applyFill="1" applyBorder="1" applyAlignment="1" applyProtection="1">
      <alignment horizontal="center" wrapText="1"/>
      <protection locked="0"/>
    </xf>
    <xf numFmtId="37" fontId="4" fillId="2" borderId="4" xfId="21" applyFont="1" applyFill="1" applyBorder="1" applyAlignment="1" applyProtection="1">
      <alignment horizontal="center" wrapText="1"/>
      <protection locked="0"/>
    </xf>
    <xf numFmtId="37" fontId="4" fillId="2" borderId="5" xfId="21" applyFont="1" applyFill="1" applyBorder="1" applyAlignment="1" applyProtection="1">
      <alignment horizontal="center" wrapText="1"/>
      <protection locked="0"/>
    </xf>
    <xf numFmtId="37" fontId="4" fillId="2" borderId="1" xfId="21" applyFont="1" applyFill="1" applyBorder="1" applyAlignment="1" applyProtection="1">
      <alignment horizontal="left"/>
      <protection locked="0"/>
    </xf>
    <xf numFmtId="164" fontId="4" fillId="2" borderId="1" xfId="22" applyNumberFormat="1" applyFont="1" applyFill="1" applyBorder="1" applyAlignment="1" applyProtection="1">
      <alignment horizontal="right" indent="1"/>
      <protection locked="0"/>
    </xf>
    <xf numFmtId="164" fontId="4" fillId="3" borderId="1" xfId="22" applyNumberFormat="1" applyFont="1" applyFill="1" applyBorder="1" applyAlignment="1" applyProtection="1">
      <alignment horizontal="right" indent="1"/>
      <protection/>
    </xf>
    <xf numFmtId="164" fontId="4" fillId="2" borderId="1" xfId="22" applyNumberFormat="1" applyFont="1" applyFill="1" applyBorder="1" applyAlignment="1" applyProtection="1">
      <alignment horizontal="right" indent="1"/>
      <protection/>
    </xf>
    <xf numFmtId="164" fontId="0" fillId="2" borderId="6" xfId="20" applyNumberFormat="1" applyFill="1" applyBorder="1" applyAlignment="1" applyProtection="1">
      <alignment horizontal="right" indent="1"/>
      <protection locked="0"/>
    </xf>
    <xf numFmtId="9" fontId="0" fillId="2" borderId="7" xfId="23" applyNumberFormat="1" applyFont="1" applyFill="1" applyBorder="1" applyProtection="1">
      <protection locked="0"/>
    </xf>
    <xf numFmtId="165" fontId="0" fillId="0" borderId="0" xfId="23" applyNumberFormat="1" applyFont="1" applyProtection="1">
      <protection locked="0"/>
    </xf>
    <xf numFmtId="37" fontId="4" fillId="2" borderId="5" xfId="21" applyFont="1" applyFill="1" applyBorder="1" applyAlignment="1" applyProtection="1">
      <alignment horizontal="left" vertical="center"/>
      <protection locked="0"/>
    </xf>
    <xf numFmtId="164" fontId="4" fillId="2" borderId="8" xfId="21" applyNumberFormat="1" applyFont="1" applyFill="1" applyBorder="1" applyAlignment="1">
      <alignment horizontal="right" vertical="center" indent="1"/>
      <protection/>
    </xf>
    <xf numFmtId="164" fontId="7" fillId="3" borderId="6" xfId="22" applyNumberFormat="1" applyFont="1" applyFill="1" applyBorder="1" applyAlignment="1">
      <alignment horizontal="right" vertical="center" indent="1"/>
    </xf>
    <xf numFmtId="164" fontId="7" fillId="2" borderId="6" xfId="22" applyNumberFormat="1" applyFont="1" applyFill="1" applyBorder="1" applyAlignment="1">
      <alignment horizontal="right" vertical="center" indent="1"/>
    </xf>
    <xf numFmtId="0" fontId="0" fillId="2" borderId="7" xfId="20" applyFill="1" applyBorder="1" applyProtection="1">
      <alignment/>
      <protection locked="0"/>
    </xf>
    <xf numFmtId="0" fontId="8" fillId="0" borderId="5" xfId="20" applyFont="1" applyFill="1" applyBorder="1" applyAlignment="1">
      <alignment horizontal="left" indent="1"/>
      <protection/>
    </xf>
    <xf numFmtId="164" fontId="7" fillId="2" borderId="8" xfId="21" applyNumberFormat="1" applyFont="1" applyFill="1" applyBorder="1" applyAlignment="1" applyProtection="1">
      <alignment horizontal="right" indent="1"/>
      <protection locked="0"/>
    </xf>
    <xf numFmtId="164" fontId="7" fillId="3" borderId="5" xfId="24" applyNumberFormat="1" applyFont="1" applyFill="1" applyBorder="1" applyAlignment="1" applyProtection="1">
      <alignment horizontal="right" indent="1"/>
      <protection locked="0"/>
    </xf>
    <xf numFmtId="164" fontId="7" fillId="2" borderId="5" xfId="24" applyNumberFormat="1" applyFont="1" applyFill="1" applyBorder="1" applyAlignment="1" applyProtection="1">
      <alignment horizontal="right" indent="1"/>
      <protection locked="0"/>
    </xf>
    <xf numFmtId="164" fontId="0" fillId="2" borderId="5" xfId="20" applyNumberFormat="1" applyFill="1" applyBorder="1" applyAlignment="1" applyProtection="1">
      <alignment horizontal="right" indent="1"/>
      <protection locked="0"/>
    </xf>
    <xf numFmtId="9" fontId="0" fillId="2" borderId="9" xfId="23" applyNumberFormat="1" applyFont="1" applyFill="1" applyBorder="1" applyProtection="1">
      <protection locked="0"/>
    </xf>
    <xf numFmtId="0" fontId="0" fillId="0" borderId="0" xfId="20" applyFont="1" applyFill="1" applyProtection="1">
      <alignment/>
      <protection locked="0"/>
    </xf>
    <xf numFmtId="0" fontId="0" fillId="0" borderId="0" xfId="20" applyFont="1" applyProtection="1">
      <alignment/>
      <protection locked="0"/>
    </xf>
    <xf numFmtId="164" fontId="7" fillId="3" borderId="5" xfId="22" applyNumberFormat="1" applyFont="1" applyFill="1" applyBorder="1" applyAlignment="1" applyProtection="1">
      <alignment horizontal="right" vertical="center" indent="1"/>
      <protection locked="0"/>
    </xf>
    <xf numFmtId="164" fontId="7" fillId="2" borderId="5" xfId="22" applyNumberFormat="1" applyFont="1" applyFill="1" applyBorder="1" applyAlignment="1" applyProtection="1">
      <alignment horizontal="right" vertical="center" indent="1"/>
      <protection locked="0"/>
    </xf>
    <xf numFmtId="37" fontId="4" fillId="2" borderId="3" xfId="21" applyFont="1" applyFill="1" applyBorder="1" applyAlignment="1" applyProtection="1">
      <alignment horizontal="left" vertical="center"/>
      <protection locked="0"/>
    </xf>
    <xf numFmtId="164" fontId="4" fillId="2" borderId="10" xfId="22" applyNumberFormat="1" applyFont="1" applyFill="1" applyBorder="1" applyAlignment="1">
      <alignment horizontal="right" vertical="center" indent="1"/>
    </xf>
    <xf numFmtId="164" fontId="4" fillId="3" borderId="10" xfId="22" applyNumberFormat="1" applyFont="1" applyFill="1" applyBorder="1" applyAlignment="1">
      <alignment horizontal="right" vertical="center" indent="1"/>
    </xf>
    <xf numFmtId="164" fontId="4" fillId="2" borderId="3" xfId="22" applyNumberFormat="1" applyFont="1" applyFill="1" applyBorder="1" applyAlignment="1">
      <alignment horizontal="right" vertical="center" indent="1"/>
    </xf>
    <xf numFmtId="164" fontId="7" fillId="3" borderId="6" xfId="22" applyNumberFormat="1" applyFont="1" applyFill="1" applyBorder="1" applyAlignment="1" applyProtection="1">
      <alignment horizontal="right" vertical="center" indent="1"/>
      <protection locked="0"/>
    </xf>
    <xf numFmtId="164" fontId="7" fillId="2" borderId="6" xfId="22" applyNumberFormat="1" applyFont="1" applyFill="1" applyBorder="1" applyAlignment="1" applyProtection="1">
      <alignment horizontal="right" vertical="center" indent="1"/>
      <protection locked="0"/>
    </xf>
    <xf numFmtId="9" fontId="0" fillId="2" borderId="6" xfId="20" applyNumberFormat="1" applyFill="1" applyBorder="1" applyProtection="1">
      <alignment/>
      <protection locked="0"/>
    </xf>
    <xf numFmtId="9" fontId="0" fillId="2" borderId="5" xfId="23" applyNumberFormat="1" applyFont="1" applyFill="1" applyBorder="1" applyProtection="1">
      <protection locked="0"/>
    </xf>
    <xf numFmtId="37" fontId="7" fillId="2" borderId="5" xfId="21" applyFont="1" applyFill="1" applyBorder="1" applyAlignment="1" applyProtection="1">
      <alignment horizontal="left"/>
      <protection locked="0"/>
    </xf>
    <xf numFmtId="164" fontId="4" fillId="3" borderId="3" xfId="22" applyNumberFormat="1" applyFont="1" applyFill="1" applyBorder="1" applyAlignment="1">
      <alignment horizontal="right" vertical="center" indent="1"/>
    </xf>
    <xf numFmtId="9" fontId="0" fillId="2" borderId="3" xfId="23" applyNumberFormat="1" applyFont="1" applyFill="1" applyBorder="1" applyProtection="1">
      <protection locked="0"/>
    </xf>
    <xf numFmtId="37" fontId="4" fillId="2" borderId="1" xfId="21" applyFont="1" applyFill="1" applyBorder="1" applyAlignment="1" applyProtection="1">
      <alignment horizontal="left" vertical="center"/>
      <protection locked="0"/>
    </xf>
    <xf numFmtId="164" fontId="4" fillId="2" borderId="1" xfId="21" applyNumberFormat="1" applyFont="1" applyFill="1" applyBorder="1" applyAlignment="1" applyProtection="1">
      <alignment horizontal="right" vertical="center" indent="1"/>
      <protection locked="0"/>
    </xf>
    <xf numFmtId="164" fontId="4" fillId="3" borderId="1" xfId="21" applyNumberFormat="1" applyFont="1" applyFill="1" applyBorder="1" applyAlignment="1" applyProtection="1">
      <alignment horizontal="right" vertical="center" indent="1"/>
      <protection locked="0"/>
    </xf>
    <xf numFmtId="164" fontId="7" fillId="3" borderId="1" xfId="25" applyNumberFormat="1" applyFont="1" applyFill="1" applyBorder="1" applyAlignment="1" applyProtection="1">
      <alignment horizontal="right" vertical="center" indent="1"/>
      <protection locked="0"/>
    </xf>
    <xf numFmtId="164" fontId="7" fillId="2" borderId="1" xfId="25" applyNumberFormat="1" applyFont="1" applyFill="1" applyBorder="1" applyAlignment="1" applyProtection="1">
      <alignment horizontal="right" vertical="center" indent="1"/>
      <protection locked="0"/>
    </xf>
    <xf numFmtId="164" fontId="0" fillId="2" borderId="1" xfId="20" applyNumberFormat="1" applyFill="1" applyBorder="1" applyAlignment="1" applyProtection="1">
      <alignment horizontal="right" indent="1"/>
      <protection locked="0"/>
    </xf>
    <xf numFmtId="9" fontId="0" fillId="2" borderId="1" xfId="23" applyNumberFormat="1" applyFont="1" applyFill="1" applyBorder="1" applyProtection="1">
      <protection locked="0"/>
    </xf>
    <xf numFmtId="164" fontId="4" fillId="2" borderId="5" xfId="21" applyNumberFormat="1" applyFont="1" applyFill="1" applyBorder="1" applyAlignment="1" applyProtection="1">
      <alignment horizontal="right" vertical="center" indent="1"/>
      <protection locked="0"/>
    </xf>
    <xf numFmtId="164" fontId="7" fillId="3" borderId="8" xfId="21" applyNumberFormat="1" applyFont="1" applyFill="1" applyBorder="1" applyAlignment="1" applyProtection="1">
      <alignment horizontal="right" indent="1"/>
      <protection locked="0"/>
    </xf>
    <xf numFmtId="164" fontId="7" fillId="2" borderId="5" xfId="21" applyNumberFormat="1" applyFont="1" applyFill="1" applyBorder="1" applyAlignment="1" applyProtection="1">
      <alignment horizontal="right" indent="1"/>
      <protection locked="0"/>
    </xf>
    <xf numFmtId="164" fontId="0" fillId="2" borderId="3" xfId="20" applyNumberFormat="1" applyFill="1" applyBorder="1" applyAlignment="1" applyProtection="1">
      <alignment horizontal="right" indent="1"/>
      <protection locked="0"/>
    </xf>
    <xf numFmtId="164" fontId="7" fillId="2" borderId="1" xfId="22" applyNumberFormat="1" applyFont="1" applyFill="1" applyBorder="1" applyAlignment="1" applyProtection="1" quotePrefix="1">
      <alignment horizontal="right" vertical="center" indent="1"/>
      <protection/>
    </xf>
    <xf numFmtId="164" fontId="7" fillId="3" borderId="1" xfId="22" applyNumberFormat="1" applyFont="1" applyFill="1" applyBorder="1" applyAlignment="1" applyProtection="1" quotePrefix="1">
      <alignment horizontal="right" vertical="center" indent="1"/>
      <protection/>
    </xf>
    <xf numFmtId="164" fontId="4" fillId="2" borderId="5" xfId="21" applyNumberFormat="1" applyFont="1" applyFill="1" applyBorder="1" applyAlignment="1">
      <alignment horizontal="right" vertical="center" indent="1"/>
      <protection/>
    </xf>
    <xf numFmtId="164" fontId="7" fillId="3" borderId="5" xfId="22" applyNumberFormat="1" applyFont="1" applyFill="1" applyBorder="1" applyAlignment="1">
      <alignment horizontal="right" vertical="center" indent="1"/>
    </xf>
    <xf numFmtId="164" fontId="7" fillId="2" borderId="5" xfId="22" applyNumberFormat="1" applyFont="1" applyFill="1" applyBorder="1" applyAlignment="1">
      <alignment horizontal="right" vertical="center" indent="1"/>
    </xf>
    <xf numFmtId="9" fontId="0" fillId="2" borderId="9" xfId="20" applyNumberFormat="1" applyFill="1" applyBorder="1" applyProtection="1">
      <alignment/>
      <protection locked="0"/>
    </xf>
    <xf numFmtId="37" fontId="7" fillId="2" borderId="5" xfId="21" applyFont="1" applyFill="1" applyBorder="1" applyAlignment="1" applyProtection="1">
      <alignment horizontal="left" vertical="center"/>
      <protection locked="0"/>
    </xf>
    <xf numFmtId="164" fontId="7" fillId="2" borderId="5" xfId="21" applyNumberFormat="1" applyFont="1" applyFill="1" applyBorder="1" applyAlignment="1">
      <alignment horizontal="right" vertical="center" indent="1"/>
      <protection/>
    </xf>
    <xf numFmtId="164" fontId="7" fillId="2" borderId="9" xfId="21" applyNumberFormat="1" applyFont="1" applyFill="1" applyBorder="1" applyAlignment="1">
      <alignment horizontal="right" vertical="center" indent="1"/>
      <protection/>
    </xf>
    <xf numFmtId="164" fontId="7" fillId="3" borderId="9" xfId="22" applyNumberFormat="1" applyFont="1" applyFill="1" applyBorder="1" applyAlignment="1">
      <alignment horizontal="right" vertical="center" indent="1"/>
    </xf>
    <xf numFmtId="164" fontId="7" fillId="2" borderId="9" xfId="22" applyNumberFormat="1" applyFont="1" applyFill="1" applyBorder="1" applyAlignment="1">
      <alignment horizontal="right" vertical="center" indent="1"/>
    </xf>
    <xf numFmtId="164" fontId="7" fillId="2" borderId="9" xfId="22" applyNumberFormat="1" applyFont="1" applyFill="1" applyBorder="1" applyAlignment="1" applyProtection="1">
      <alignment horizontal="right" vertical="center" indent="1"/>
      <protection locked="0"/>
    </xf>
    <xf numFmtId="164" fontId="7" fillId="3" borderId="9" xfId="22" applyNumberFormat="1" applyFont="1" applyFill="1" applyBorder="1" applyAlignment="1" applyProtection="1">
      <alignment horizontal="right" vertical="center" indent="1"/>
      <protection locked="0"/>
    </xf>
    <xf numFmtId="164" fontId="7" fillId="2" borderId="5" xfId="25" applyNumberFormat="1" applyFont="1" applyFill="1" applyBorder="1" applyAlignment="1" applyProtection="1">
      <alignment horizontal="right" vertical="center" indent="1"/>
      <protection locked="0"/>
    </xf>
    <xf numFmtId="164" fontId="7" fillId="3" borderId="5" xfId="25" applyNumberFormat="1" applyFont="1" applyFill="1" applyBorder="1" applyAlignment="1" applyProtection="1">
      <alignment horizontal="right" vertical="center" indent="1"/>
      <protection locked="0"/>
    </xf>
    <xf numFmtId="164" fontId="4" fillId="2" borderId="5" xfId="22" applyNumberFormat="1" applyFont="1" applyFill="1" applyBorder="1" applyAlignment="1">
      <alignment horizontal="right" vertical="center" indent="1"/>
    </xf>
    <xf numFmtId="164" fontId="4" fillId="3" borderId="5" xfId="22" applyNumberFormat="1" applyFont="1" applyFill="1" applyBorder="1" applyAlignment="1">
      <alignment horizontal="right" vertical="center" indent="1"/>
    </xf>
    <xf numFmtId="164" fontId="4" fillId="2" borderId="3" xfId="21" applyNumberFormat="1" applyFont="1" applyFill="1" applyBorder="1" applyAlignment="1">
      <alignment horizontal="right" vertical="center" indent="1"/>
      <protection/>
    </xf>
    <xf numFmtId="164" fontId="4" fillId="3" borderId="3" xfId="25" applyNumberFormat="1" applyFont="1" applyFill="1" applyBorder="1" applyAlignment="1">
      <alignment horizontal="right" vertical="center" indent="1"/>
    </xf>
    <xf numFmtId="164" fontId="4" fillId="2" borderId="3" xfId="25" applyNumberFormat="1" applyFont="1" applyFill="1" applyBorder="1" applyAlignment="1">
      <alignment horizontal="right" vertical="center" indent="1"/>
    </xf>
    <xf numFmtId="164" fontId="4" fillId="2" borderId="1" xfId="25" applyNumberFormat="1" applyFont="1" applyFill="1" applyBorder="1" applyAlignment="1">
      <alignment horizontal="right" vertical="center" indent="1"/>
    </xf>
    <xf numFmtId="9" fontId="0" fillId="2" borderId="11" xfId="23" applyNumberFormat="1" applyFont="1" applyFill="1" applyBorder="1" applyProtection="1">
      <protection locked="0"/>
    </xf>
    <xf numFmtId="0" fontId="0" fillId="0" borderId="0" xfId="20">
      <alignment/>
      <protection/>
    </xf>
    <xf numFmtId="37" fontId="4" fillId="0" borderId="0" xfId="21" applyFont="1" applyFill="1" applyAlignment="1" applyProtection="1">
      <alignment horizontal="left"/>
      <protection locked="0"/>
    </xf>
    <xf numFmtId="37" fontId="4" fillId="0" borderId="0" xfId="21" applyFont="1" applyFill="1" applyAlignment="1">
      <alignment horizontal="left"/>
      <protection/>
    </xf>
    <xf numFmtId="37" fontId="7" fillId="0" borderId="0" xfId="21" applyFont="1" applyFill="1" applyBorder="1">
      <alignment/>
      <protection/>
    </xf>
    <xf numFmtId="0" fontId="9" fillId="0" borderId="0" xfId="20" applyFont="1" applyProtection="1">
      <alignment/>
      <protection/>
    </xf>
    <xf numFmtId="0" fontId="8" fillId="0" borderId="0" xfId="20" applyFont="1" applyProtection="1">
      <alignment/>
      <protection/>
    </xf>
    <xf numFmtId="0" fontId="10" fillId="0" borderId="0" xfId="20" applyFont="1" applyFill="1" applyAlignment="1" applyProtection="1">
      <alignment horizontal="left" vertical="top"/>
      <protection locked="0"/>
    </xf>
    <xf numFmtId="0" fontId="10" fillId="0" borderId="0" xfId="20" applyFont="1" applyFill="1" applyAlignment="1">
      <alignment horizontal="center" wrapText="1"/>
      <protection/>
    </xf>
    <xf numFmtId="0" fontId="11" fillId="4" borderId="12" xfId="20" applyFont="1" applyFill="1" applyBorder="1" applyProtection="1">
      <alignment/>
      <protection/>
    </xf>
    <xf numFmtId="0" fontId="3" fillId="0" borderId="0" xfId="20" applyFont="1" applyProtection="1">
      <alignment/>
      <protection/>
    </xf>
    <xf numFmtId="0" fontId="8" fillId="0" borderId="0" xfId="20" applyFont="1" applyFill="1" applyAlignment="1" applyProtection="1">
      <alignment horizontal="left" vertical="top"/>
      <protection locked="0"/>
    </xf>
    <xf numFmtId="0" fontId="11" fillId="4" borderId="13" xfId="20" applyFont="1" applyFill="1" applyBorder="1" applyProtection="1">
      <alignment/>
      <protection/>
    </xf>
    <xf numFmtId="0" fontId="8" fillId="3" borderId="0" xfId="20" applyFont="1" applyFill="1" applyAlignment="1" applyProtection="1">
      <alignment horizontal="left" vertical="top"/>
      <protection locked="0"/>
    </xf>
    <xf numFmtId="0" fontId="10" fillId="3" borderId="0" xfId="20" applyFont="1" applyFill="1" applyAlignment="1">
      <alignment horizontal="left" vertical="top"/>
      <protection/>
    </xf>
    <xf numFmtId="0" fontId="10" fillId="3" borderId="0" xfId="20" applyFont="1" applyFill="1" applyAlignment="1">
      <alignment horizontal="left" wrapText="1"/>
      <protection/>
    </xf>
    <xf numFmtId="0" fontId="3" fillId="0" borderId="0" xfId="20" applyFont="1" applyFill="1" applyProtection="1">
      <alignment/>
      <protection/>
    </xf>
    <xf numFmtId="0" fontId="10" fillId="3" borderId="0" xfId="20" applyFont="1" applyFill="1" applyAlignment="1" applyProtection="1">
      <alignment horizontal="left" vertical="top"/>
      <protection locked="0"/>
    </xf>
    <xf numFmtId="0" fontId="12" fillId="0" borderId="0" xfId="20" applyFont="1" applyFill="1" applyAlignment="1" applyProtection="1">
      <alignment horizontal="left" vertical="top"/>
      <protection locked="0"/>
    </xf>
    <xf numFmtId="0" fontId="10" fillId="0" borderId="0" xfId="20" applyFont="1" applyFill="1" applyAlignment="1">
      <alignment horizontal="left" vertical="top"/>
      <protection/>
    </xf>
    <xf numFmtId="0" fontId="0" fillId="0" borderId="0" xfId="20" applyFill="1" applyAlignment="1">
      <alignment horizontal="left" wrapText="1"/>
      <protection/>
    </xf>
    <xf numFmtId="0" fontId="11" fillId="4" borderId="14" xfId="20" applyFont="1" applyFill="1" applyBorder="1" applyProtection="1">
      <alignment/>
      <protection/>
    </xf>
    <xf numFmtId="0" fontId="11" fillId="4" borderId="0" xfId="20" applyFont="1" applyFill="1" applyBorder="1" applyProtection="1">
      <alignment/>
      <protection/>
    </xf>
    <xf numFmtId="0" fontId="10" fillId="0" borderId="0" xfId="20" applyFont="1" applyFill="1" applyAlignment="1">
      <alignment horizontal="left" wrapText="1"/>
      <protection/>
    </xf>
    <xf numFmtId="0" fontId="8" fillId="0" borderId="0" xfId="20" applyFont="1">
      <alignment/>
      <protection/>
    </xf>
    <xf numFmtId="0" fontId="10" fillId="0" borderId="0" xfId="20" applyFont="1" applyFill="1" applyAlignment="1" applyProtection="1">
      <alignment horizontal="left" vertical="top" indent="1"/>
      <protection locked="0"/>
    </xf>
    <xf numFmtId="37" fontId="7" fillId="2" borderId="5" xfId="21" applyFont="1" applyFill="1" applyBorder="1" applyAlignment="1" applyProtection="1" quotePrefix="1">
      <alignment horizontal="left"/>
      <protection locked="0"/>
    </xf>
    <xf numFmtId="0" fontId="2" fillId="0" borderId="0" xfId="20" applyFont="1">
      <alignment/>
      <protection/>
    </xf>
    <xf numFmtId="0" fontId="0" fillId="0" borderId="0" xfId="20" applyFont="1">
      <alignment/>
      <protection/>
    </xf>
    <xf numFmtId="37" fontId="7" fillId="0" borderId="0" xfId="21" applyFont="1" applyFill="1" applyAlignment="1" applyProtection="1">
      <alignment horizontal="left"/>
      <protection locked="0"/>
    </xf>
    <xf numFmtId="0" fontId="10" fillId="0" borderId="0" xfId="20" applyFont="1" applyFill="1" applyAlignment="1" applyProtection="1">
      <alignment horizontal="left" vertical="top" wrapText="1" indent="1"/>
      <protection locked="0"/>
    </xf>
    <xf numFmtId="0" fontId="4" fillId="2" borderId="0" xfId="20" applyFont="1" applyFill="1" applyAlignment="1" applyProtection="1">
      <alignment horizontal="center"/>
      <protection locked="0"/>
    </xf>
    <xf numFmtId="0" fontId="4" fillId="2" borderId="0" xfId="20" applyFont="1" applyFill="1" applyAlignment="1" applyProtection="1">
      <alignment horizontal="center" wrapText="1"/>
      <protection locked="0"/>
    </xf>
    <xf numFmtId="0" fontId="2" fillId="0" borderId="15" xfId="20" applyFont="1" applyFill="1" applyBorder="1" applyAlignment="1" applyProtection="1">
      <alignment horizontal="center"/>
      <protection locked="0"/>
    </xf>
    <xf numFmtId="0" fontId="2" fillId="5" borderId="16" xfId="20" applyFont="1" applyFill="1" applyBorder="1" applyAlignment="1" applyProtection="1">
      <alignment horizontal="center"/>
      <protection locked="0"/>
    </xf>
    <xf numFmtId="0" fontId="2" fillId="5" borderId="17" xfId="20" applyFont="1" applyFill="1" applyBorder="1" applyAlignment="1" applyProtection="1">
      <alignment horizontal="center"/>
      <protection locked="0"/>
    </xf>
    <xf numFmtId="0" fontId="2" fillId="5" borderId="7" xfId="20" applyFont="1" applyFill="1" applyBorder="1" applyAlignment="1" applyProtection="1">
      <alignment horizontal="center"/>
      <protection locked="0"/>
    </xf>
    <xf numFmtId="0" fontId="0" fillId="0" borderId="0" xfId="20" applyFont="1" applyAlignment="1">
      <alignment horizontal="left" wrapText="1"/>
      <protection/>
    </xf>
    <xf numFmtId="37" fontId="7" fillId="0" borderId="0" xfId="21" applyFont="1" applyFill="1" applyAlignment="1" applyProtection="1">
      <alignment horizontal="left" wrapText="1"/>
      <protection locked="0"/>
    </xf>
    <xf numFmtId="0" fontId="0" fillId="0" borderId="0" xfId="20" applyFont="1" applyAlignment="1">
      <alignment horizontal="left" vertical="top" wrapText="1"/>
      <protection/>
    </xf>
    <xf numFmtId="164" fontId="0" fillId="0" borderId="0" xfId="20" applyNumberFormat="1" applyProtection="1">
      <alignment/>
      <protection locked="0"/>
    </xf>
  </cellXfs>
  <cellStyles count="14">
    <cellStyle name="Normal" xfId="0"/>
    <cellStyle name="Percent" xfId="15"/>
    <cellStyle name="Currency" xfId="16"/>
    <cellStyle name="Currency [0]" xfId="17"/>
    <cellStyle name="Comma" xfId="18"/>
    <cellStyle name="Comma [0]" xfId="19"/>
    <cellStyle name="Normal 3 2" xfId="20"/>
    <cellStyle name="Normal_AIRPLAN.XLS" xfId="21"/>
    <cellStyle name="Comma 2 2" xfId="22"/>
    <cellStyle name="Percent 2" xfId="23"/>
    <cellStyle name="Normal_AIRPLAN.XLS_0640 ParksOperating 2011PSQ Fin Plan" xfId="24"/>
    <cellStyle name="Comma 4" xfId="25"/>
    <cellStyle name="Normal 23" xfId="26"/>
    <cellStyle name="Normal 2" xfId="27"/>
  </cellStyles>
  <dxfs count="6">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refreshError="1"/>
      <sheetData sheetId="1" refreshError="1"/>
      <sheetData sheetId="2" refreshError="1">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2"/>
  <sheetViews>
    <sheetView showGridLines="0" tabSelected="1" zoomScale="120" zoomScaleNormal="120" workbookViewId="0" topLeftCell="A1">
      <selection activeCell="D4" sqref="D4"/>
    </sheetView>
  </sheetViews>
  <sheetFormatPr defaultColWidth="9.140625" defaultRowHeight="15" outlineLevelCol="1"/>
  <cols>
    <col min="1" max="1" width="38.00390625" style="79" customWidth="1"/>
    <col min="2" max="3" width="15.7109375" style="79" bestFit="1" customWidth="1"/>
    <col min="4" max="4" width="15.57421875" style="79" hidden="1" customWidth="1"/>
    <col min="5" max="5" width="14.7109375" style="79" hidden="1" customWidth="1"/>
    <col min="6" max="6" width="16.57421875" style="79" customWidth="1"/>
    <col min="7" max="8" width="15.7109375" style="79" bestFit="1" customWidth="1"/>
    <col min="9" max="9" width="2.28125" style="79" customWidth="1"/>
    <col min="10" max="11" width="15.7109375" style="79" hidden="1" customWidth="1" outlineLevel="1"/>
    <col min="12" max="12" width="1.8515625" style="79" hidden="1" customWidth="1" outlineLevel="1"/>
    <col min="13" max="14" width="15.7109375" style="79" hidden="1" customWidth="1" outlineLevel="1"/>
    <col min="15" max="15" width="11.28125" style="79" bestFit="1" customWidth="1" collapsed="1"/>
    <col min="16" max="16" width="81.140625" style="79" bestFit="1" customWidth="1"/>
    <col min="17" max="16384" width="9.140625" style="79" customWidth="1"/>
  </cols>
  <sheetData>
    <row r="1" spans="1:14" s="3" customFormat="1" ht="15.75">
      <c r="A1" s="109" t="s">
        <v>58</v>
      </c>
      <c r="B1" s="109"/>
      <c r="C1" s="109"/>
      <c r="D1" s="109"/>
      <c r="E1" s="109"/>
      <c r="F1" s="109"/>
      <c r="G1" s="109"/>
      <c r="H1" s="109"/>
      <c r="I1" s="1"/>
      <c r="J1" s="2"/>
      <c r="K1" s="2"/>
      <c r="L1" s="2"/>
      <c r="M1" s="2"/>
      <c r="N1" s="2"/>
    </row>
    <row r="2" spans="1:19" s="3" customFormat="1" ht="31.5" customHeight="1">
      <c r="A2" s="110" t="s">
        <v>0</v>
      </c>
      <c r="B2" s="109"/>
      <c r="C2" s="109"/>
      <c r="D2" s="109"/>
      <c r="E2" s="109"/>
      <c r="F2" s="109"/>
      <c r="G2" s="109"/>
      <c r="H2" s="109"/>
      <c r="I2" s="1"/>
      <c r="J2" s="111"/>
      <c r="K2" s="111"/>
      <c r="L2" s="111"/>
      <c r="M2" s="111"/>
      <c r="N2" s="111"/>
      <c r="O2" s="4"/>
      <c r="P2" s="4"/>
      <c r="Q2" s="4"/>
      <c r="R2" s="4"/>
      <c r="S2" s="4"/>
    </row>
    <row r="3" spans="1:19" s="3" customFormat="1" ht="15.75">
      <c r="A3" s="5"/>
      <c r="B3" s="5"/>
      <c r="C3" s="5"/>
      <c r="D3" s="5"/>
      <c r="E3" s="5"/>
      <c r="F3" s="5"/>
      <c r="G3" s="5"/>
      <c r="H3" s="5"/>
      <c r="I3" s="1"/>
      <c r="J3" s="112" t="s">
        <v>1</v>
      </c>
      <c r="K3" s="113"/>
      <c r="L3" s="113"/>
      <c r="M3" s="113"/>
      <c r="N3" s="114"/>
      <c r="O3" s="4"/>
      <c r="P3" s="4"/>
      <c r="Q3" s="4"/>
      <c r="R3" s="4"/>
      <c r="S3" s="4"/>
    </row>
    <row r="4" spans="1:14" s="3" customFormat="1" ht="63">
      <c r="A4" s="6" t="s">
        <v>2</v>
      </c>
      <c r="B4" s="7" t="s">
        <v>3</v>
      </c>
      <c r="C4" s="8" t="s">
        <v>41</v>
      </c>
      <c r="D4" s="9" t="s">
        <v>4</v>
      </c>
      <c r="E4" s="9" t="s">
        <v>5</v>
      </c>
      <c r="F4" s="8" t="s">
        <v>42</v>
      </c>
      <c r="G4" s="8" t="s">
        <v>43</v>
      </c>
      <c r="H4" s="8" t="s">
        <v>44</v>
      </c>
      <c r="I4" s="1"/>
      <c r="J4" s="10" t="s">
        <v>6</v>
      </c>
      <c r="K4" s="11" t="s">
        <v>7</v>
      </c>
      <c r="L4" s="2"/>
      <c r="M4" s="10" t="s">
        <v>8</v>
      </c>
      <c r="N4" s="12" t="s">
        <v>9</v>
      </c>
    </row>
    <row r="5" spans="1:15" s="3" customFormat="1" ht="15.75">
      <c r="A5" s="13" t="s">
        <v>10</v>
      </c>
      <c r="B5" s="14">
        <v>14732000</v>
      </c>
      <c r="C5" s="14">
        <v>12553163</v>
      </c>
      <c r="D5" s="15">
        <f>B26</f>
        <v>18742005</v>
      </c>
      <c r="E5" s="15">
        <f>B26</f>
        <v>18742005</v>
      </c>
      <c r="F5" s="16">
        <f>B26</f>
        <v>18742005</v>
      </c>
      <c r="G5" s="16">
        <f>F26</f>
        <v>9771199.124172598</v>
      </c>
      <c r="H5" s="16">
        <f>G26</f>
        <v>8875103.780781934</v>
      </c>
      <c r="I5" s="1"/>
      <c r="J5" s="17">
        <f>E5-D5</f>
        <v>0</v>
      </c>
      <c r="K5" s="18">
        <f>_xlfn.IFERROR(E5/D5,"")</f>
        <v>1</v>
      </c>
      <c r="L5" s="2"/>
      <c r="M5" s="17">
        <f>F5-D5</f>
        <v>0</v>
      </c>
      <c r="N5" s="18">
        <f>_xlfn.IFERROR(F5/D5,"")</f>
        <v>1</v>
      </c>
      <c r="O5" s="19"/>
    </row>
    <row r="6" spans="1:14" s="3" customFormat="1" ht="15.75">
      <c r="A6" s="20" t="s">
        <v>11</v>
      </c>
      <c r="B6" s="21"/>
      <c r="C6" s="21"/>
      <c r="D6" s="22"/>
      <c r="E6" s="22"/>
      <c r="F6" s="23"/>
      <c r="G6" s="23"/>
      <c r="H6" s="23"/>
      <c r="I6" s="1"/>
      <c r="J6" s="17"/>
      <c r="K6" s="24" t="str">
        <f aca="true" t="shared" si="0" ref="K6:K39">_xlfn.IFERROR(E6/D6,"")</f>
        <v/>
      </c>
      <c r="L6" s="2"/>
      <c r="M6" s="17"/>
      <c r="N6" s="24" t="str">
        <f aca="true" t="shared" si="1" ref="N6:N39">_xlfn.IFERROR(F6/D6,"")</f>
        <v/>
      </c>
    </row>
    <row r="7" spans="1:19" s="3" customFormat="1" ht="15.75">
      <c r="A7" s="25" t="s">
        <v>12</v>
      </c>
      <c r="B7" s="26">
        <v>666579</v>
      </c>
      <c r="C7" s="26">
        <v>589243.1200000001</v>
      </c>
      <c r="D7" s="27"/>
      <c r="E7" s="27"/>
      <c r="F7" s="28">
        <v>589243.1200000001</v>
      </c>
      <c r="G7" s="28">
        <v>616024.2198040001</v>
      </c>
      <c r="H7" s="28">
        <v>653540.0947900638</v>
      </c>
      <c r="I7" s="2"/>
      <c r="J7" s="29">
        <f>E7-D7</f>
        <v>0</v>
      </c>
      <c r="K7" s="30" t="str">
        <f>_xlfn.IFERROR(E7/D7,"")</f>
        <v/>
      </c>
      <c r="L7" s="2"/>
      <c r="M7" s="29">
        <f>F7-D7</f>
        <v>589243.1200000001</v>
      </c>
      <c r="N7" s="30" t="str">
        <f t="shared" si="1"/>
        <v/>
      </c>
      <c r="O7" s="31"/>
      <c r="R7" s="31"/>
      <c r="S7" s="32"/>
    </row>
    <row r="8" spans="1:19" s="3" customFormat="1" ht="15.75">
      <c r="A8" s="25" t="s">
        <v>13</v>
      </c>
      <c r="B8" s="26">
        <v>469923</v>
      </c>
      <c r="C8" s="26">
        <v>447880.84417259676</v>
      </c>
      <c r="D8" s="27"/>
      <c r="E8" s="27"/>
      <c r="F8" s="28">
        <v>447880.84417259676</v>
      </c>
      <c r="G8" s="28">
        <v>396943.338896335</v>
      </c>
      <c r="H8" s="28">
        <v>532723.7247410826</v>
      </c>
      <c r="I8" s="2"/>
      <c r="J8" s="29"/>
      <c r="K8" s="30"/>
      <c r="L8" s="2"/>
      <c r="M8" s="29"/>
      <c r="N8" s="30"/>
      <c r="O8" s="31"/>
      <c r="R8" s="31"/>
      <c r="S8" s="32"/>
    </row>
    <row r="9" spans="1:19" s="3" customFormat="1" ht="15.75">
      <c r="A9" s="25" t="s">
        <v>14</v>
      </c>
      <c r="B9" s="26">
        <v>795832</v>
      </c>
      <c r="C9" s="26">
        <v>911380.16</v>
      </c>
      <c r="D9" s="27"/>
      <c r="E9" s="27"/>
      <c r="F9" s="28">
        <v>911380.16</v>
      </c>
      <c r="G9" s="28">
        <v>907719.04</v>
      </c>
      <c r="H9" s="28">
        <v>716492.96</v>
      </c>
      <c r="I9" s="2"/>
      <c r="J9" s="29"/>
      <c r="K9" s="30"/>
      <c r="L9" s="2"/>
      <c r="M9" s="29"/>
      <c r="N9" s="30"/>
      <c r="O9" s="31"/>
      <c r="R9" s="31"/>
      <c r="S9" s="32"/>
    </row>
    <row r="10" spans="1:19" s="3" customFormat="1" ht="15.75">
      <c r="A10" s="25" t="s">
        <v>15</v>
      </c>
      <c r="B10" s="26">
        <v>557542</v>
      </c>
      <c r="C10" s="26">
        <v>486444</v>
      </c>
      <c r="D10" s="27"/>
      <c r="E10" s="27"/>
      <c r="F10" s="28">
        <v>486444</v>
      </c>
      <c r="G10" s="28">
        <v>508552.8798</v>
      </c>
      <c r="H10" s="28">
        <v>539523.75017982</v>
      </c>
      <c r="I10" s="2"/>
      <c r="J10" s="29"/>
      <c r="K10" s="30"/>
      <c r="L10" s="2"/>
      <c r="M10" s="29"/>
      <c r="N10" s="30"/>
      <c r="O10" s="31"/>
      <c r="R10" s="31"/>
      <c r="S10" s="32"/>
    </row>
    <row r="11" spans="1:19" s="3" customFormat="1" ht="15.75">
      <c r="A11" s="25" t="s">
        <v>16</v>
      </c>
      <c r="B11" s="26">
        <v>111780</v>
      </c>
      <c r="C11" s="26">
        <v>391374</v>
      </c>
      <c r="D11" s="27"/>
      <c r="E11" s="27"/>
      <c r="F11" s="28">
        <v>391374</v>
      </c>
      <c r="G11" s="28">
        <v>409161.94830000005</v>
      </c>
      <c r="H11" s="28">
        <v>434079.9109514701</v>
      </c>
      <c r="I11" s="2"/>
      <c r="J11" s="29"/>
      <c r="K11" s="30"/>
      <c r="L11" s="2"/>
      <c r="M11" s="29"/>
      <c r="N11" s="30"/>
      <c r="O11" s="31"/>
      <c r="R11" s="31"/>
      <c r="S11" s="32"/>
    </row>
    <row r="12" spans="1:19" s="3" customFormat="1" ht="15.75">
      <c r="A12" s="25" t="s">
        <v>17</v>
      </c>
      <c r="B12" s="26">
        <v>27265246</v>
      </c>
      <c r="C12" s="26">
        <v>27292358</v>
      </c>
      <c r="D12" s="27"/>
      <c r="E12" s="27"/>
      <c r="F12" s="28">
        <v>27292358</v>
      </c>
      <c r="G12" s="28">
        <v>32350564.206400003</v>
      </c>
      <c r="H12" s="28">
        <v>35379144.16564225</v>
      </c>
      <c r="I12" s="2"/>
      <c r="J12" s="29"/>
      <c r="K12" s="30"/>
      <c r="L12" s="2"/>
      <c r="M12" s="29"/>
      <c r="N12" s="30"/>
      <c r="O12" s="31"/>
      <c r="R12" s="31"/>
      <c r="S12" s="32"/>
    </row>
    <row r="13" spans="1:19" s="3" customFormat="1" ht="15.75">
      <c r="A13" s="25"/>
      <c r="B13" s="26"/>
      <c r="C13" s="26"/>
      <c r="D13" s="33"/>
      <c r="E13" s="33"/>
      <c r="F13" s="34"/>
      <c r="G13" s="34"/>
      <c r="H13" s="34"/>
      <c r="I13" s="2"/>
      <c r="J13" s="29"/>
      <c r="K13" s="30" t="str">
        <f aca="true" t="shared" si="2" ref="K13:K22">_xlfn.IFERROR(E13/D13,"")</f>
        <v/>
      </c>
      <c r="L13" s="2"/>
      <c r="M13" s="29"/>
      <c r="N13" s="30" t="str">
        <f t="shared" si="1"/>
        <v/>
      </c>
      <c r="O13" s="31"/>
      <c r="P13" s="31"/>
      <c r="Q13" s="31"/>
      <c r="R13" s="31"/>
      <c r="S13" s="32"/>
    </row>
    <row r="14" spans="1:19" s="3" customFormat="1" ht="15.75">
      <c r="A14" s="35" t="s">
        <v>18</v>
      </c>
      <c r="B14" s="36">
        <f>SUM(B7:B13)</f>
        <v>29866902</v>
      </c>
      <c r="C14" s="36">
        <f>SUM(C7:C13)+2</f>
        <v>30118682.124172598</v>
      </c>
      <c r="D14" s="37">
        <f>C14</f>
        <v>30118682.124172598</v>
      </c>
      <c r="E14" s="37">
        <f aca="true" t="shared" si="3" ref="E14:H14">SUM(E7:E13)</f>
        <v>0</v>
      </c>
      <c r="F14" s="36">
        <f>SUM(F7:F13)</f>
        <v>30118680.124172598</v>
      </c>
      <c r="G14" s="36">
        <f t="shared" si="3"/>
        <v>35188965.63320034</v>
      </c>
      <c r="H14" s="38">
        <f t="shared" si="3"/>
        <v>38255504.60630468</v>
      </c>
      <c r="I14" s="1"/>
      <c r="J14" s="29">
        <f>E14-D14</f>
        <v>-30118682.124172598</v>
      </c>
      <c r="K14" s="30">
        <f t="shared" si="2"/>
        <v>0</v>
      </c>
      <c r="L14" s="2"/>
      <c r="M14" s="29">
        <f aca="true" t="shared" si="4" ref="M14">F14-D14</f>
        <v>-2</v>
      </c>
      <c r="N14" s="30">
        <f t="shared" si="1"/>
        <v>0.9999999335960321</v>
      </c>
      <c r="O14" s="31"/>
      <c r="P14" s="31"/>
      <c r="Q14" s="31"/>
      <c r="R14" s="31"/>
      <c r="S14" s="32"/>
    </row>
    <row r="15" spans="1:19" s="3" customFormat="1" ht="15.75">
      <c r="A15" s="20" t="s">
        <v>19</v>
      </c>
      <c r="B15" s="26"/>
      <c r="C15" s="26"/>
      <c r="D15" s="39"/>
      <c r="E15" s="39"/>
      <c r="F15" s="40"/>
      <c r="G15" s="40"/>
      <c r="H15" s="40"/>
      <c r="I15" s="2"/>
      <c r="J15" s="17"/>
      <c r="K15" s="41" t="str">
        <f t="shared" si="2"/>
        <v/>
      </c>
      <c r="L15" s="2"/>
      <c r="M15" s="17"/>
      <c r="N15" s="41" t="str">
        <f t="shared" si="1"/>
        <v/>
      </c>
      <c r="O15" s="31"/>
      <c r="P15" s="31"/>
      <c r="Q15" s="31"/>
      <c r="R15" s="31"/>
      <c r="S15" s="32"/>
    </row>
    <row r="16" spans="1:14" s="3" customFormat="1" ht="15.75">
      <c r="A16" s="25" t="s">
        <v>20</v>
      </c>
      <c r="B16" s="26">
        <v>-16384869</v>
      </c>
      <c r="C16" s="26">
        <v>-24901034</v>
      </c>
      <c r="D16" s="33"/>
      <c r="E16" s="33"/>
      <c r="F16" s="34">
        <v>-24901034</v>
      </c>
      <c r="G16" s="34">
        <v>-25854605.790300004</v>
      </c>
      <c r="H16" s="34">
        <v>-27429151.28292927</v>
      </c>
      <c r="I16" s="2"/>
      <c r="J16" s="29">
        <f>E16-D16</f>
        <v>0</v>
      </c>
      <c r="K16" s="42" t="str">
        <f t="shared" si="2"/>
        <v/>
      </c>
      <c r="L16" s="2"/>
      <c r="M16" s="29">
        <f>F16-D16</f>
        <v>-24901034</v>
      </c>
      <c r="N16" s="42" t="str">
        <f t="shared" si="1"/>
        <v/>
      </c>
    </row>
    <row r="17" spans="1:14" s="3" customFormat="1" ht="15.75">
      <c r="A17" s="25" t="s">
        <v>21</v>
      </c>
      <c r="B17" s="26">
        <v>-9433718</v>
      </c>
      <c r="C17" s="26">
        <v>-11392252</v>
      </c>
      <c r="D17" s="33"/>
      <c r="E17" s="33"/>
      <c r="F17" s="34">
        <f>-(11392252-B24)-3879658</f>
        <v>-15271910</v>
      </c>
      <c r="G17" s="34">
        <v>-11346488</v>
      </c>
      <c r="H17" s="34">
        <v>-8956162</v>
      </c>
      <c r="I17" s="2"/>
      <c r="J17" s="29"/>
      <c r="K17" s="42"/>
      <c r="L17" s="2"/>
      <c r="M17" s="29"/>
      <c r="N17" s="42"/>
    </row>
    <row r="18" spans="1:14" s="3" customFormat="1" ht="15.75">
      <c r="A18" s="25" t="s">
        <v>22</v>
      </c>
      <c r="B18" s="26">
        <v>-38310</v>
      </c>
      <c r="C18" s="26"/>
      <c r="D18" s="33"/>
      <c r="E18" s="33"/>
      <c r="F18" s="34"/>
      <c r="G18" s="34">
        <v>0</v>
      </c>
      <c r="H18" s="34">
        <v>0</v>
      </c>
      <c r="I18" s="2"/>
      <c r="J18" s="29"/>
      <c r="K18" s="42"/>
      <c r="L18" s="2"/>
      <c r="M18" s="29"/>
      <c r="N18" s="42"/>
    </row>
    <row r="19" spans="1:14" s="3" customFormat="1" ht="15.75">
      <c r="A19" s="43"/>
      <c r="B19" s="26"/>
      <c r="C19" s="26"/>
      <c r="D19" s="33"/>
      <c r="E19" s="33"/>
      <c r="F19" s="34"/>
      <c r="G19" s="34"/>
      <c r="H19" s="34"/>
      <c r="I19" s="2"/>
      <c r="J19" s="29"/>
      <c r="K19" s="42" t="str">
        <f t="shared" si="2"/>
        <v/>
      </c>
      <c r="L19" s="2"/>
      <c r="M19" s="29"/>
      <c r="N19" s="42" t="str">
        <f t="shared" si="1"/>
        <v/>
      </c>
    </row>
    <row r="20" spans="1:15" s="3" customFormat="1" ht="15.75">
      <c r="A20" s="35" t="s">
        <v>23</v>
      </c>
      <c r="B20" s="38">
        <f>SUM(B16:B19)</f>
        <v>-25856897</v>
      </c>
      <c r="C20" s="38">
        <f>SUM(C16:C19)</f>
        <v>-36293286</v>
      </c>
      <c r="D20" s="44">
        <f>C20</f>
        <v>-36293286</v>
      </c>
      <c r="E20" s="44">
        <f>SUM(E16:E19)</f>
        <v>0</v>
      </c>
      <c r="F20" s="38">
        <f>SUM(F16:F18)</f>
        <v>-40172944</v>
      </c>
      <c r="G20" s="38">
        <f>SUM(G16:G19)</f>
        <v>-37201093.790300004</v>
      </c>
      <c r="H20" s="38">
        <f>SUM(H16:H19)</f>
        <v>-36385313.28292927</v>
      </c>
      <c r="I20" s="1"/>
      <c r="J20" s="29">
        <f>E20-D20</f>
        <v>36293286</v>
      </c>
      <c r="K20" s="45">
        <f t="shared" si="2"/>
        <v>0</v>
      </c>
      <c r="L20" s="2"/>
      <c r="M20" s="29">
        <f>F20-D20</f>
        <v>-3879658</v>
      </c>
      <c r="N20" s="45">
        <f t="shared" si="1"/>
        <v>1.1068974024562008</v>
      </c>
      <c r="O20" s="118"/>
    </row>
    <row r="21" spans="1:14" s="3" customFormat="1" ht="18">
      <c r="A21" s="46" t="s">
        <v>24</v>
      </c>
      <c r="B21" s="47"/>
      <c r="C21" s="47">
        <v>1083458</v>
      </c>
      <c r="D21" s="48">
        <f>C21</f>
        <v>1083458</v>
      </c>
      <c r="E21" s="49"/>
      <c r="F21" s="50">
        <f>D21</f>
        <v>1083458</v>
      </c>
      <c r="G21" s="50">
        <v>1116032.8137090001</v>
      </c>
      <c r="H21" s="50">
        <v>1091559.398487878</v>
      </c>
      <c r="I21" s="2"/>
      <c r="J21" s="51">
        <f>E21-D21</f>
        <v>-1083458</v>
      </c>
      <c r="K21" s="52">
        <f t="shared" si="2"/>
        <v>0</v>
      </c>
      <c r="L21" s="2"/>
      <c r="M21" s="51">
        <f>F21-D21</f>
        <v>0</v>
      </c>
      <c r="N21" s="52">
        <f t="shared" si="1"/>
        <v>1</v>
      </c>
    </row>
    <row r="22" spans="1:14" s="3" customFormat="1" ht="15.75">
      <c r="A22" s="20" t="s">
        <v>45</v>
      </c>
      <c r="B22" s="53"/>
      <c r="C22" s="53"/>
      <c r="D22" s="33"/>
      <c r="E22" s="33"/>
      <c r="F22" s="34"/>
      <c r="G22" s="34"/>
      <c r="H22" s="34"/>
      <c r="I22" s="2"/>
      <c r="J22" s="17"/>
      <c r="K22" s="41" t="str">
        <f t="shared" si="2"/>
        <v/>
      </c>
      <c r="L22" s="2"/>
      <c r="M22" s="17"/>
      <c r="N22" s="41" t="str">
        <f t="shared" si="1"/>
        <v/>
      </c>
    </row>
    <row r="23" spans="1:14" s="3" customFormat="1" ht="15.75">
      <c r="A23" s="25"/>
      <c r="B23" s="26"/>
      <c r="C23" s="26"/>
      <c r="D23" s="54"/>
      <c r="E23" s="54"/>
      <c r="F23" s="26"/>
      <c r="G23" s="26"/>
      <c r="H23" s="55"/>
      <c r="I23" s="2"/>
      <c r="J23" s="29"/>
      <c r="K23" s="42"/>
      <c r="L23" s="2"/>
      <c r="M23" s="29"/>
      <c r="N23" s="42"/>
    </row>
    <row r="24" spans="1:14" s="3" customFormat="1" ht="15.75">
      <c r="A24" s="25"/>
      <c r="B24" s="26"/>
      <c r="C24" s="26"/>
      <c r="D24" s="54"/>
      <c r="E24" s="54"/>
      <c r="F24" s="26"/>
      <c r="G24" s="26"/>
      <c r="H24" s="55"/>
      <c r="I24" s="2"/>
      <c r="J24" s="29"/>
      <c r="K24" s="42"/>
      <c r="L24" s="2"/>
      <c r="M24" s="29"/>
      <c r="N24" s="42"/>
    </row>
    <row r="25" spans="1:14" s="3" customFormat="1" ht="15.75">
      <c r="A25" s="20" t="s">
        <v>25</v>
      </c>
      <c r="B25" s="38">
        <f>SUM(B23:B24)</f>
        <v>0</v>
      </c>
      <c r="C25" s="38">
        <f>SUM(C23:C24)</f>
        <v>0</v>
      </c>
      <c r="D25" s="44">
        <f>SUM(D23:D24)</f>
        <v>0</v>
      </c>
      <c r="E25" s="44">
        <f>SUM(E23:E24)</f>
        <v>0</v>
      </c>
      <c r="F25" s="38">
        <f>SUM(F23:F24)</f>
        <v>0</v>
      </c>
      <c r="G25" s="38">
        <f>SUM(G23:G24)</f>
        <v>0</v>
      </c>
      <c r="H25" s="38">
        <f>SUM(H23:H24)</f>
        <v>0</v>
      </c>
      <c r="I25" s="1"/>
      <c r="J25" s="56">
        <f>E25-D25</f>
        <v>0</v>
      </c>
      <c r="K25" s="45" t="str">
        <f t="shared" si="0"/>
        <v/>
      </c>
      <c r="L25" s="2"/>
      <c r="M25" s="56">
        <f aca="true" t="shared" si="5" ref="M25">F25-D25</f>
        <v>0</v>
      </c>
      <c r="N25" s="45" t="str">
        <f t="shared" si="1"/>
        <v/>
      </c>
    </row>
    <row r="26" spans="1:14" s="3" customFormat="1" ht="15.75">
      <c r="A26" s="46" t="s">
        <v>26</v>
      </c>
      <c r="B26" s="57">
        <f>B5+B14+B20+B21+B25</f>
        <v>18742005</v>
      </c>
      <c r="C26" s="57">
        <f>C5+C14+C20+C21+C25</f>
        <v>7462017.124172598</v>
      </c>
      <c r="D26" s="58">
        <f>D5+D14+D20+D21+D25</f>
        <v>13650859.124172598</v>
      </c>
      <c r="E26" s="58">
        <f>E5+E14+E20+E21+E25</f>
        <v>18742005</v>
      </c>
      <c r="F26" s="57">
        <f>F5+F14+F20+F21+F25</f>
        <v>9771199.124172598</v>
      </c>
      <c r="G26" s="57">
        <f>G5+G14+G20+G21+G25</f>
        <v>8875103.780781934</v>
      </c>
      <c r="H26" s="57">
        <f>H5+H14+H20+H21+H25</f>
        <v>11836854.50264522</v>
      </c>
      <c r="I26" s="1"/>
      <c r="J26" s="51">
        <f>E26-D26</f>
        <v>5091145.875827402</v>
      </c>
      <c r="K26" s="52">
        <f t="shared" si="0"/>
        <v>1.3729542462871167</v>
      </c>
      <c r="L26" s="2"/>
      <c r="M26" s="51">
        <f>F26-D26</f>
        <v>-3879660</v>
      </c>
      <c r="N26" s="52">
        <f t="shared" si="1"/>
        <v>0.7157937119774391</v>
      </c>
    </row>
    <row r="27" spans="1:14" s="3" customFormat="1" ht="18">
      <c r="A27" s="20" t="s">
        <v>46</v>
      </c>
      <c r="B27" s="59"/>
      <c r="C27" s="59"/>
      <c r="D27" s="60"/>
      <c r="E27" s="60"/>
      <c r="F27" s="61"/>
      <c r="G27" s="61"/>
      <c r="H27" s="61"/>
      <c r="I27" s="1"/>
      <c r="J27" s="17"/>
      <c r="K27" s="62" t="str">
        <f t="shared" si="0"/>
        <v/>
      </c>
      <c r="L27" s="2"/>
      <c r="M27" s="17"/>
      <c r="N27" s="62" t="str">
        <f t="shared" si="1"/>
        <v/>
      </c>
    </row>
    <row r="28" spans="1:14" s="3" customFormat="1" ht="15.75">
      <c r="A28" s="63" t="s">
        <v>27</v>
      </c>
      <c r="B28" s="64">
        <v>-119429</v>
      </c>
      <c r="C28" s="65">
        <v>-123011.87000000001</v>
      </c>
      <c r="D28" s="66">
        <f>C28</f>
        <v>-123011.87000000001</v>
      </c>
      <c r="E28" s="66"/>
      <c r="F28" s="67">
        <f>C28</f>
        <v>-123011.87000000001</v>
      </c>
      <c r="G28" s="67">
        <v>-128602.75949150001</v>
      </c>
      <c r="H28" s="67">
        <v>-136434.6675445324</v>
      </c>
      <c r="I28" s="1"/>
      <c r="J28" s="29"/>
      <c r="K28" s="62"/>
      <c r="L28" s="2"/>
      <c r="M28" s="29"/>
      <c r="N28" s="62"/>
    </row>
    <row r="29" spans="1:14" s="3" customFormat="1" ht="15.75">
      <c r="A29" s="43" t="s">
        <v>28</v>
      </c>
      <c r="B29" s="34"/>
      <c r="C29" s="68"/>
      <c r="D29" s="69"/>
      <c r="E29" s="69"/>
      <c r="F29" s="68"/>
      <c r="G29" s="68"/>
      <c r="H29" s="68"/>
      <c r="I29" s="2"/>
      <c r="J29" s="29">
        <f>E29-D29</f>
        <v>0</v>
      </c>
      <c r="K29" s="30" t="str">
        <f t="shared" si="0"/>
        <v/>
      </c>
      <c r="L29" s="2"/>
      <c r="M29" s="29">
        <f>F29-D29</f>
        <v>0</v>
      </c>
      <c r="N29" s="30" t="str">
        <f t="shared" si="1"/>
        <v/>
      </c>
    </row>
    <row r="30" spans="1:14" s="3" customFormat="1" ht="15.75">
      <c r="A30" s="104" t="s">
        <v>60</v>
      </c>
      <c r="B30" s="34">
        <v>-3879658</v>
      </c>
      <c r="C30" s="68"/>
      <c r="D30" s="69"/>
      <c r="E30" s="69"/>
      <c r="F30" s="68"/>
      <c r="G30" s="68"/>
      <c r="H30" s="68"/>
      <c r="I30" s="2"/>
      <c r="J30" s="29"/>
      <c r="K30" s="30"/>
      <c r="L30" s="2"/>
      <c r="M30" s="29"/>
      <c r="N30" s="30"/>
    </row>
    <row r="31" spans="1:14" s="3" customFormat="1" ht="15.75">
      <c r="A31" s="43" t="s">
        <v>29</v>
      </c>
      <c r="B31" s="34"/>
      <c r="C31" s="34"/>
      <c r="D31" s="33"/>
      <c r="E31" s="33"/>
      <c r="F31" s="34"/>
      <c r="G31" s="34"/>
      <c r="H31" s="34"/>
      <c r="I31" s="2"/>
      <c r="J31" s="29">
        <f>E31-D31</f>
        <v>0</v>
      </c>
      <c r="K31" s="30" t="str">
        <f>_xlfn.IFERROR(E31/D31,"")</f>
        <v/>
      </c>
      <c r="L31" s="2"/>
      <c r="M31" s="29">
        <f aca="true" t="shared" si="6" ref="M31:M35">F31-D31</f>
        <v>0</v>
      </c>
      <c r="N31" s="30" t="str">
        <f t="shared" si="1"/>
        <v/>
      </c>
    </row>
    <row r="32" spans="1:14" s="3" customFormat="1" ht="18">
      <c r="A32" s="43" t="s">
        <v>59</v>
      </c>
      <c r="B32" s="34">
        <v>-4587478.25</v>
      </c>
      <c r="C32" s="34">
        <v>-5283447.6065</v>
      </c>
      <c r="D32" s="33">
        <f>C32</f>
        <v>-5283447.6065</v>
      </c>
      <c r="E32" s="33"/>
      <c r="F32" s="34">
        <f>C32</f>
        <v>-5283447.6065</v>
      </c>
      <c r="G32" s="34">
        <v>-5605209.5657358505</v>
      </c>
      <c r="H32" s="34">
        <v>-5946566.828289164</v>
      </c>
      <c r="I32" s="2"/>
      <c r="J32" s="29">
        <f>E32-D32</f>
        <v>5283447.6065</v>
      </c>
      <c r="K32" s="30">
        <f t="shared" si="0"/>
        <v>0</v>
      </c>
      <c r="L32" s="2"/>
      <c r="M32" s="29">
        <f t="shared" si="6"/>
        <v>0</v>
      </c>
      <c r="N32" s="30">
        <f t="shared" si="1"/>
        <v>1</v>
      </c>
    </row>
    <row r="33" spans="1:14" s="3" customFormat="1" ht="15.75">
      <c r="A33" s="43"/>
      <c r="B33" s="70"/>
      <c r="C33" s="70"/>
      <c r="D33" s="71"/>
      <c r="E33" s="71"/>
      <c r="F33" s="70"/>
      <c r="G33" s="70"/>
      <c r="H33" s="70"/>
      <c r="I33" s="2"/>
      <c r="J33" s="29">
        <f>E33-D33</f>
        <v>0</v>
      </c>
      <c r="K33" s="30" t="str">
        <f t="shared" si="0"/>
        <v/>
      </c>
      <c r="L33" s="2"/>
      <c r="M33" s="29">
        <f t="shared" si="6"/>
        <v>0</v>
      </c>
      <c r="N33" s="30" t="str">
        <f t="shared" si="1"/>
        <v/>
      </c>
    </row>
    <row r="34" spans="1:14" s="3" customFormat="1" ht="15.75">
      <c r="A34" s="43"/>
      <c r="B34" s="70"/>
      <c r="C34" s="70"/>
      <c r="D34" s="71"/>
      <c r="E34" s="71"/>
      <c r="F34" s="70"/>
      <c r="G34" s="70"/>
      <c r="H34" s="70"/>
      <c r="I34" s="2"/>
      <c r="J34" s="29"/>
      <c r="K34" s="30"/>
      <c r="L34" s="2"/>
      <c r="M34" s="29"/>
      <c r="N34" s="30"/>
    </row>
    <row r="35" spans="1:14" s="3" customFormat="1" ht="15.75">
      <c r="A35" s="20" t="s">
        <v>30</v>
      </c>
      <c r="B35" s="72">
        <f>SUM(B28:B34)</f>
        <v>-8586565.25</v>
      </c>
      <c r="C35" s="72">
        <f aca="true" t="shared" si="7" ref="C35:H35">SUM(C28:C34)</f>
        <v>-5406459.4765</v>
      </c>
      <c r="D35" s="73">
        <f t="shared" si="7"/>
        <v>-5406459.4765</v>
      </c>
      <c r="E35" s="73">
        <f t="shared" si="7"/>
        <v>0</v>
      </c>
      <c r="F35" s="72">
        <f t="shared" si="7"/>
        <v>-5406459.4765</v>
      </c>
      <c r="G35" s="72">
        <f t="shared" si="7"/>
        <v>-5733812.325227351</v>
      </c>
      <c r="H35" s="72">
        <f t="shared" si="7"/>
        <v>-6083001.495833697</v>
      </c>
      <c r="I35" s="1"/>
      <c r="J35" s="29">
        <f>E35-D35</f>
        <v>5406459.4765</v>
      </c>
      <c r="K35" s="30">
        <f t="shared" si="0"/>
        <v>0</v>
      </c>
      <c r="L35" s="2"/>
      <c r="M35" s="29">
        <f t="shared" si="6"/>
        <v>0</v>
      </c>
      <c r="N35" s="30">
        <f t="shared" si="1"/>
        <v>1</v>
      </c>
    </row>
    <row r="36" spans="1:14" s="3" customFormat="1" ht="15.75">
      <c r="A36" s="63"/>
      <c r="B36" s="64"/>
      <c r="C36" s="64"/>
      <c r="D36" s="73"/>
      <c r="E36" s="73"/>
      <c r="F36" s="72"/>
      <c r="G36" s="72"/>
      <c r="H36" s="72"/>
      <c r="I36" s="1"/>
      <c r="J36" s="29"/>
      <c r="K36" s="62" t="str">
        <f t="shared" si="0"/>
        <v/>
      </c>
      <c r="L36" s="2"/>
      <c r="M36" s="29"/>
      <c r="N36" s="62" t="str">
        <f t="shared" si="1"/>
        <v/>
      </c>
    </row>
    <row r="37" spans="1:14" s="3" customFormat="1" ht="15.75">
      <c r="A37" s="63" t="s">
        <v>31</v>
      </c>
      <c r="B37" s="61">
        <f>IF((B26-B35)&lt;0,(B26-B35),0)</f>
        <v>0</v>
      </c>
      <c r="C37" s="61">
        <f aca="true" t="shared" si="8" ref="C37:H37">IF((C26-C35)&lt;0,(C26-C35),0)</f>
        <v>0</v>
      </c>
      <c r="D37" s="60">
        <f t="shared" si="8"/>
        <v>0</v>
      </c>
      <c r="E37" s="60">
        <f t="shared" si="8"/>
        <v>0</v>
      </c>
      <c r="F37" s="61">
        <f t="shared" si="8"/>
        <v>0</v>
      </c>
      <c r="G37" s="61">
        <f t="shared" si="8"/>
        <v>0</v>
      </c>
      <c r="H37" s="61">
        <f t="shared" si="8"/>
        <v>0</v>
      </c>
      <c r="I37" s="1"/>
      <c r="J37" s="29">
        <f>E37-D37</f>
        <v>0</v>
      </c>
      <c r="K37" s="30" t="str">
        <f t="shared" si="0"/>
        <v/>
      </c>
      <c r="L37" s="2"/>
      <c r="M37" s="29">
        <f>F37-D37</f>
        <v>0</v>
      </c>
      <c r="N37" s="30" t="str">
        <f t="shared" si="1"/>
        <v/>
      </c>
    </row>
    <row r="38" spans="1:14" s="3" customFormat="1" ht="15.75">
      <c r="A38" s="35"/>
      <c r="B38" s="74"/>
      <c r="C38" s="74"/>
      <c r="D38" s="75"/>
      <c r="E38" s="75"/>
      <c r="F38" s="76"/>
      <c r="G38" s="76"/>
      <c r="H38" s="76"/>
      <c r="I38" s="1"/>
      <c r="J38" s="56"/>
      <c r="K38" s="62" t="str">
        <f t="shared" si="0"/>
        <v/>
      </c>
      <c r="L38" s="2"/>
      <c r="M38" s="56"/>
      <c r="N38" s="62" t="str">
        <f t="shared" si="1"/>
        <v/>
      </c>
    </row>
    <row r="39" spans="1:14" s="3" customFormat="1" ht="15.75">
      <c r="A39" s="46" t="s">
        <v>32</v>
      </c>
      <c r="B39" s="77">
        <f aca="true" t="shared" si="9" ref="B39:H39">ROUND(B26+B35+B37,0)</f>
        <v>10155440</v>
      </c>
      <c r="C39" s="77">
        <f t="shared" si="9"/>
        <v>2055558</v>
      </c>
      <c r="D39" s="77">
        <f t="shared" si="9"/>
        <v>8244400</v>
      </c>
      <c r="E39" s="77">
        <f t="shared" si="9"/>
        <v>18742005</v>
      </c>
      <c r="F39" s="77">
        <f t="shared" si="9"/>
        <v>4364740</v>
      </c>
      <c r="G39" s="77">
        <f t="shared" si="9"/>
        <v>3141291</v>
      </c>
      <c r="H39" s="77">
        <f t="shared" si="9"/>
        <v>5753853</v>
      </c>
      <c r="I39" s="1"/>
      <c r="J39" s="51">
        <f>E39-D39</f>
        <v>10497605</v>
      </c>
      <c r="K39" s="78">
        <f t="shared" si="0"/>
        <v>2.273301271165882</v>
      </c>
      <c r="L39" s="2"/>
      <c r="M39" s="51">
        <f>F39-D39</f>
        <v>-3879660</v>
      </c>
      <c r="N39" s="78">
        <f t="shared" si="1"/>
        <v>0.5294187569744311</v>
      </c>
    </row>
    <row r="40" spans="1:9" s="3" customFormat="1" ht="15">
      <c r="A40" s="79"/>
      <c r="B40" s="79"/>
      <c r="C40" s="79"/>
      <c r="D40" s="79"/>
      <c r="E40" s="79"/>
      <c r="F40" s="79"/>
      <c r="G40" s="79"/>
      <c r="H40" s="79"/>
      <c r="I40" s="79"/>
    </row>
    <row r="41" spans="1:9" s="3" customFormat="1" ht="15.75">
      <c r="A41" s="80" t="s">
        <v>39</v>
      </c>
      <c r="B41" s="79"/>
      <c r="C41" s="79"/>
      <c r="D41" s="79"/>
      <c r="E41" s="79"/>
      <c r="F41" s="79"/>
      <c r="G41" s="79"/>
      <c r="H41" s="79"/>
      <c r="I41" s="79"/>
    </row>
    <row r="42" spans="1:9" s="3" customFormat="1" ht="21.75" customHeight="1">
      <c r="A42" s="79" t="s">
        <v>47</v>
      </c>
      <c r="B42" s="79"/>
      <c r="C42" s="79"/>
      <c r="D42" s="79"/>
      <c r="E42" s="79"/>
      <c r="F42" s="79"/>
      <c r="G42" s="79"/>
      <c r="H42" s="79"/>
      <c r="I42" s="79"/>
    </row>
    <row r="43" spans="1:9" s="3" customFormat="1" ht="21" customHeight="1">
      <c r="A43" s="115" t="s">
        <v>57</v>
      </c>
      <c r="B43" s="115"/>
      <c r="C43" s="115"/>
      <c r="D43" s="115"/>
      <c r="E43" s="115"/>
      <c r="F43" s="115"/>
      <c r="G43" s="115"/>
      <c r="H43" s="115"/>
      <c r="I43" s="79"/>
    </row>
    <row r="44" spans="1:9" s="3" customFormat="1" ht="19.5" customHeight="1">
      <c r="A44" s="117" t="s">
        <v>48</v>
      </c>
      <c r="B44" s="117"/>
      <c r="C44" s="117"/>
      <c r="D44" s="117"/>
      <c r="E44" s="117"/>
      <c r="F44" s="117"/>
      <c r="G44" s="117"/>
      <c r="H44" s="117"/>
      <c r="I44" s="79"/>
    </row>
    <row r="45" spans="1:9" s="3" customFormat="1" ht="16.5" customHeight="1">
      <c r="A45" s="79" t="s">
        <v>49</v>
      </c>
      <c r="B45" s="79"/>
      <c r="C45" s="79"/>
      <c r="D45" s="79"/>
      <c r="E45" s="79"/>
      <c r="F45" s="79"/>
      <c r="G45" s="79"/>
      <c r="H45" s="79"/>
      <c r="I45" s="79"/>
    </row>
    <row r="46" spans="1:9" s="3" customFormat="1" ht="17.25" customHeight="1">
      <c r="A46" s="105" t="s">
        <v>50</v>
      </c>
      <c r="B46" s="79"/>
      <c r="C46" s="79"/>
      <c r="D46" s="79"/>
      <c r="E46" s="79"/>
      <c r="F46" s="79"/>
      <c r="G46" s="79"/>
      <c r="H46" s="79"/>
      <c r="I46" s="79"/>
    </row>
    <row r="47" spans="1:9" s="3" customFormat="1" ht="20.25" customHeight="1">
      <c r="A47" s="106" t="s">
        <v>51</v>
      </c>
      <c r="B47" s="79"/>
      <c r="C47" s="79"/>
      <c r="D47" s="79"/>
      <c r="E47" s="79"/>
      <c r="F47" s="79"/>
      <c r="G47" s="79"/>
      <c r="H47" s="79"/>
      <c r="I47" s="79"/>
    </row>
    <row r="48" spans="1:9" s="3" customFormat="1" ht="15">
      <c r="A48" s="105" t="s">
        <v>52</v>
      </c>
      <c r="B48" s="79"/>
      <c r="C48" s="79"/>
      <c r="D48" s="79"/>
      <c r="E48" s="79"/>
      <c r="F48" s="79"/>
      <c r="G48" s="79"/>
      <c r="H48" s="79"/>
      <c r="I48" s="79"/>
    </row>
    <row r="49" spans="1:9" s="3" customFormat="1" ht="15">
      <c r="A49" s="79" t="s">
        <v>53</v>
      </c>
      <c r="B49" s="79"/>
      <c r="C49" s="79"/>
      <c r="D49" s="79"/>
      <c r="E49" s="79"/>
      <c r="F49" s="79"/>
      <c r="G49" s="79"/>
      <c r="H49" s="79"/>
      <c r="I49" s="79"/>
    </row>
    <row r="50" spans="1:9" s="3" customFormat="1" ht="15">
      <c r="A50" s="105" t="s">
        <v>40</v>
      </c>
      <c r="B50" s="79"/>
      <c r="C50" s="79"/>
      <c r="D50" s="79"/>
      <c r="E50" s="79"/>
      <c r="F50" s="79"/>
      <c r="G50" s="79"/>
      <c r="H50" s="79"/>
      <c r="I50" s="79"/>
    </row>
    <row r="51" spans="1:9" s="3" customFormat="1" ht="45.75" customHeight="1">
      <c r="A51" s="116" t="s">
        <v>54</v>
      </c>
      <c r="B51" s="116"/>
      <c r="C51" s="116"/>
      <c r="D51" s="116"/>
      <c r="E51" s="116"/>
      <c r="F51" s="116"/>
      <c r="G51" s="116"/>
      <c r="H51" s="116"/>
      <c r="I51" s="79"/>
    </row>
    <row r="52" spans="1:9" s="3" customFormat="1" ht="48.75" customHeight="1">
      <c r="A52" s="116" t="s">
        <v>55</v>
      </c>
      <c r="B52" s="116"/>
      <c r="C52" s="116"/>
      <c r="D52" s="116"/>
      <c r="E52" s="116"/>
      <c r="F52" s="116"/>
      <c r="G52" s="116"/>
      <c r="H52" s="116"/>
      <c r="I52" s="79"/>
    </row>
    <row r="53" spans="1:9" s="3" customFormat="1" ht="15.75">
      <c r="A53" s="107"/>
      <c r="B53" s="81"/>
      <c r="C53" s="81"/>
      <c r="D53" s="82"/>
      <c r="E53" s="82"/>
      <c r="F53" s="82"/>
      <c r="G53" s="82"/>
      <c r="H53" s="82"/>
      <c r="I53" s="79"/>
    </row>
    <row r="54" spans="1:9" s="3" customFormat="1" ht="15.75">
      <c r="A54" s="107" t="s">
        <v>56</v>
      </c>
      <c r="B54" s="81"/>
      <c r="C54" s="81"/>
      <c r="D54" s="82"/>
      <c r="E54" s="82"/>
      <c r="F54" s="82"/>
      <c r="G54" s="82"/>
      <c r="H54" s="82"/>
      <c r="I54" s="79"/>
    </row>
    <row r="55" spans="1:9" s="3" customFormat="1" ht="15">
      <c r="A55" s="79"/>
      <c r="B55" s="79"/>
      <c r="C55" s="79"/>
      <c r="D55" s="79"/>
      <c r="E55" s="79"/>
      <c r="F55" s="79"/>
      <c r="G55" s="79"/>
      <c r="H55" s="79"/>
      <c r="I55" s="79"/>
    </row>
    <row r="56" spans="1:9" s="3" customFormat="1" ht="15">
      <c r="A56" s="79"/>
      <c r="B56" s="79"/>
      <c r="C56" s="79"/>
      <c r="D56" s="79"/>
      <c r="E56" s="79"/>
      <c r="F56" s="79"/>
      <c r="G56" s="79"/>
      <c r="H56" s="79"/>
      <c r="I56" s="79"/>
    </row>
    <row r="57" spans="1:9" s="3" customFormat="1" ht="15">
      <c r="A57" s="79"/>
      <c r="B57" s="79"/>
      <c r="C57" s="79"/>
      <c r="D57" s="79"/>
      <c r="E57" s="79"/>
      <c r="F57" s="79"/>
      <c r="G57" s="79"/>
      <c r="H57" s="79"/>
      <c r="I57" s="79"/>
    </row>
    <row r="58" spans="1:24" ht="15.75">
      <c r="A58" s="80"/>
      <c r="B58" s="81"/>
      <c r="C58" s="81"/>
      <c r="D58" s="82"/>
      <c r="E58" s="82"/>
      <c r="F58" s="82"/>
      <c r="G58" s="82"/>
      <c r="H58" s="82"/>
      <c r="J58" s="3"/>
      <c r="K58" s="3"/>
      <c r="L58" s="3"/>
      <c r="M58" s="3"/>
      <c r="N58" s="3"/>
      <c r="O58" s="3"/>
      <c r="P58" s="83"/>
      <c r="Q58" s="84"/>
      <c r="R58" s="3"/>
      <c r="S58" s="3"/>
      <c r="T58" s="3"/>
      <c r="U58" s="3"/>
      <c r="V58" s="3"/>
      <c r="W58" s="3"/>
      <c r="X58" s="3"/>
    </row>
    <row r="59" spans="1:24" ht="17.25" customHeight="1" thickBot="1">
      <c r="A59" s="85"/>
      <c r="B59" s="86"/>
      <c r="C59" s="86"/>
      <c r="D59" s="86"/>
      <c r="E59" s="82"/>
      <c r="F59" s="82"/>
      <c r="G59" s="82"/>
      <c r="H59" s="82"/>
      <c r="J59" s="3"/>
      <c r="K59" s="3"/>
      <c r="L59" s="3"/>
      <c r="M59" s="3"/>
      <c r="N59" s="3"/>
      <c r="O59" s="3"/>
      <c r="P59" s="87" t="s">
        <v>33</v>
      </c>
      <c r="Q59" s="88">
        <f>IF(COUNTIF($B$26:$H$26,"&lt;0")&gt;0,1,0)</f>
        <v>0</v>
      </c>
      <c r="R59" s="3"/>
      <c r="S59" s="3"/>
      <c r="T59" s="3"/>
      <c r="U59" s="3"/>
      <c r="V59" s="3"/>
      <c r="W59" s="3"/>
      <c r="X59" s="3"/>
    </row>
    <row r="60" spans="1:24" ht="17.25" customHeight="1" thickBot="1">
      <c r="A60" s="89"/>
      <c r="B60" s="86"/>
      <c r="C60" s="86"/>
      <c r="D60" s="86"/>
      <c r="E60" s="82"/>
      <c r="F60" s="82"/>
      <c r="G60" s="82"/>
      <c r="H60" s="82"/>
      <c r="J60" s="3"/>
      <c r="K60" s="3"/>
      <c r="L60" s="3"/>
      <c r="M60" s="3"/>
      <c r="N60" s="3"/>
      <c r="O60" s="3"/>
      <c r="P60" s="90" t="s">
        <v>34</v>
      </c>
      <c r="Q60" s="88">
        <f>($D$5=$B$26)*($E$5=$B$26)*($F$5=$B$26)*($G$5=$F$26)*($H$5=$G$26)</f>
        <v>1</v>
      </c>
      <c r="R60" s="3"/>
      <c r="S60" s="3"/>
      <c r="T60" s="3"/>
      <c r="U60" s="3"/>
      <c r="V60" s="3"/>
      <c r="W60" s="3"/>
      <c r="X60" s="3"/>
    </row>
    <row r="61" spans="1:24" ht="17.25" customHeight="1" thickBot="1">
      <c r="A61" s="91"/>
      <c r="B61" s="92"/>
      <c r="C61" s="92"/>
      <c r="D61" s="92"/>
      <c r="E61" s="93"/>
      <c r="F61" s="93"/>
      <c r="G61" s="93"/>
      <c r="H61" s="93"/>
      <c r="J61" s="3"/>
      <c r="K61" s="3"/>
      <c r="L61" s="3"/>
      <c r="M61" s="3"/>
      <c r="N61" s="3"/>
      <c r="O61" s="3"/>
      <c r="P61" s="90" t="s">
        <v>35</v>
      </c>
      <c r="Q61" s="94">
        <f>IF(COUNTIF($B$21:$H$21,"&lt;0")&gt;0,1,0)</f>
        <v>0</v>
      </c>
      <c r="R61" s="3"/>
      <c r="S61" s="3"/>
      <c r="T61" s="3"/>
      <c r="U61" s="3"/>
      <c r="V61" s="3"/>
      <c r="W61" s="3"/>
      <c r="X61" s="3"/>
    </row>
    <row r="62" spans="1:24" ht="15.75" customHeight="1" thickBot="1">
      <c r="A62" s="91"/>
      <c r="B62" s="92"/>
      <c r="C62" s="92"/>
      <c r="D62" s="92"/>
      <c r="E62" s="93"/>
      <c r="F62" s="93"/>
      <c r="G62" s="93"/>
      <c r="H62" s="93"/>
      <c r="J62" s="3"/>
      <c r="K62" s="3"/>
      <c r="L62" s="3"/>
      <c r="M62" s="3"/>
      <c r="N62" s="3"/>
      <c r="O62" s="3"/>
      <c r="P62" s="90" t="s">
        <v>36</v>
      </c>
      <c r="Q62" s="94">
        <f>COUNTIF($B$29:$H$33,"&gt;0")</f>
        <v>0</v>
      </c>
      <c r="R62" s="3"/>
      <c r="S62" s="3"/>
      <c r="T62" s="3"/>
      <c r="U62" s="3"/>
      <c r="V62" s="3"/>
      <c r="W62" s="3"/>
      <c r="X62" s="3"/>
    </row>
    <row r="63" spans="1:24" ht="15.75" customHeight="1" thickBot="1">
      <c r="A63" s="95"/>
      <c r="B63" s="92"/>
      <c r="C63" s="92"/>
      <c r="D63" s="92"/>
      <c r="E63" s="93"/>
      <c r="F63" s="93"/>
      <c r="G63" s="93"/>
      <c r="H63" s="93"/>
      <c r="J63" s="3"/>
      <c r="K63" s="3"/>
      <c r="L63" s="3"/>
      <c r="M63" s="3"/>
      <c r="N63" s="3"/>
      <c r="O63" s="3"/>
      <c r="P63" s="90" t="s">
        <v>37</v>
      </c>
      <c r="Q63" s="94">
        <f>IF(COUNTIF($B$7:$H$14,"&lt;0")&gt;0,1,0)</f>
        <v>0</v>
      </c>
      <c r="R63" s="3"/>
      <c r="S63" s="3"/>
      <c r="T63" s="3"/>
      <c r="U63" s="3"/>
      <c r="V63" s="3"/>
      <c r="W63" s="3"/>
      <c r="X63" s="3"/>
    </row>
    <row r="64" spans="1:24" ht="15.75" customHeight="1">
      <c r="A64" s="96"/>
      <c r="B64" s="97"/>
      <c r="C64" s="97"/>
      <c r="D64" s="97"/>
      <c r="E64" s="98"/>
      <c r="F64" s="98"/>
      <c r="G64" s="98"/>
      <c r="H64" s="98"/>
      <c r="J64" s="3"/>
      <c r="K64" s="3"/>
      <c r="L64" s="3"/>
      <c r="M64" s="3"/>
      <c r="N64" s="3"/>
      <c r="O64" s="3"/>
      <c r="P64" s="99" t="s">
        <v>38</v>
      </c>
      <c r="Q64" s="94">
        <f>IF(COUNTIF($B$15:$H$20,"&gt;0")&gt;0,1,0)</f>
        <v>0</v>
      </c>
      <c r="R64" s="3"/>
      <c r="S64" s="3"/>
      <c r="T64" s="3"/>
      <c r="U64" s="3"/>
      <c r="V64" s="3"/>
      <c r="W64" s="3"/>
      <c r="X64" s="3"/>
    </row>
    <row r="65" spans="1:24" ht="15.75" customHeight="1">
      <c r="A65" s="96"/>
      <c r="B65" s="97"/>
      <c r="C65" s="97"/>
      <c r="D65" s="97"/>
      <c r="E65" s="98"/>
      <c r="F65" s="98"/>
      <c r="G65" s="98"/>
      <c r="H65" s="98"/>
      <c r="J65" s="3"/>
      <c r="K65" s="3"/>
      <c r="L65" s="3"/>
      <c r="M65" s="3"/>
      <c r="N65" s="3"/>
      <c r="O65" s="3"/>
      <c r="P65" s="100"/>
      <c r="Q65" s="94"/>
      <c r="R65" s="3"/>
      <c r="S65" s="3"/>
      <c r="T65" s="3"/>
      <c r="U65" s="3"/>
      <c r="V65" s="3"/>
      <c r="W65" s="3"/>
      <c r="X65" s="3"/>
    </row>
    <row r="66" spans="1:24" ht="15.75" customHeight="1">
      <c r="A66" s="96"/>
      <c r="B66" s="97"/>
      <c r="C66" s="97"/>
      <c r="D66" s="97"/>
      <c r="E66" s="98"/>
      <c r="F66" s="98"/>
      <c r="G66" s="98"/>
      <c r="H66" s="98"/>
      <c r="J66" s="3"/>
      <c r="K66" s="3"/>
      <c r="L66" s="3"/>
      <c r="M66" s="3"/>
      <c r="N66" s="3"/>
      <c r="O66" s="3"/>
      <c r="P66" s="100"/>
      <c r="Q66" s="94"/>
      <c r="R66" s="3"/>
      <c r="S66" s="3"/>
      <c r="T66" s="3"/>
      <c r="U66" s="3"/>
      <c r="V66" s="3"/>
      <c r="W66" s="3"/>
      <c r="X66" s="3"/>
    </row>
    <row r="67" spans="1:24" ht="15.75" customHeight="1">
      <c r="A67" s="96"/>
      <c r="B67" s="97"/>
      <c r="C67" s="97"/>
      <c r="D67" s="97"/>
      <c r="E67" s="98"/>
      <c r="F67" s="98"/>
      <c r="G67" s="98"/>
      <c r="H67" s="98"/>
      <c r="J67" s="3"/>
      <c r="K67" s="3"/>
      <c r="L67" s="3"/>
      <c r="M67" s="3"/>
      <c r="N67" s="3"/>
      <c r="O67" s="3"/>
      <c r="P67" s="100"/>
      <c r="Q67" s="94"/>
      <c r="R67" s="3"/>
      <c r="S67" s="3"/>
      <c r="T67" s="3"/>
      <c r="U67" s="3"/>
      <c r="V67" s="3"/>
      <c r="W67" s="3"/>
      <c r="X67" s="3"/>
    </row>
    <row r="68" spans="1:24" ht="15.75" customHeight="1">
      <c r="A68" s="96"/>
      <c r="B68" s="97"/>
      <c r="C68" s="97"/>
      <c r="D68" s="97"/>
      <c r="E68" s="98"/>
      <c r="F68" s="98"/>
      <c r="G68" s="98"/>
      <c r="H68" s="98"/>
      <c r="J68" s="3"/>
      <c r="K68" s="3"/>
      <c r="L68" s="3"/>
      <c r="M68" s="3"/>
      <c r="N68" s="3"/>
      <c r="O68" s="3"/>
      <c r="P68" s="100"/>
      <c r="Q68" s="94"/>
      <c r="R68" s="3"/>
      <c r="S68" s="3"/>
      <c r="T68" s="3"/>
      <c r="U68" s="3"/>
      <c r="V68" s="3"/>
      <c r="W68" s="3"/>
      <c r="X68" s="3"/>
    </row>
    <row r="69" spans="1:17" ht="15.75" customHeight="1">
      <c r="A69" s="85"/>
      <c r="B69" s="97"/>
      <c r="C69" s="97"/>
      <c r="D69" s="97"/>
      <c r="E69" s="101"/>
      <c r="F69" s="101"/>
      <c r="G69" s="101"/>
      <c r="H69" s="101"/>
      <c r="Q69" s="102"/>
    </row>
    <row r="70" spans="1:8" ht="15.75" customHeight="1">
      <c r="A70" s="85"/>
      <c r="B70" s="97"/>
      <c r="C70" s="97"/>
      <c r="D70" s="97"/>
      <c r="E70" s="101"/>
      <c r="F70" s="101"/>
      <c r="G70" s="101"/>
      <c r="H70" s="101"/>
    </row>
    <row r="71" spans="1:8" ht="15.75" customHeight="1">
      <c r="A71" s="103"/>
      <c r="B71" s="85"/>
      <c r="C71" s="85"/>
      <c r="D71" s="85"/>
      <c r="E71" s="85"/>
      <c r="F71" s="85"/>
      <c r="G71" s="85"/>
      <c r="H71" s="101"/>
    </row>
    <row r="72" spans="1:8" ht="30" customHeight="1">
      <c r="A72" s="108"/>
      <c r="B72" s="108"/>
      <c r="C72" s="108"/>
      <c r="D72" s="108"/>
      <c r="E72" s="108"/>
      <c r="F72" s="108"/>
      <c r="G72" s="108"/>
      <c r="H72" s="108"/>
    </row>
    <row r="73" spans="1:8" ht="28.5" customHeight="1">
      <c r="A73" s="108"/>
      <c r="B73" s="108"/>
      <c r="C73" s="108"/>
      <c r="D73" s="108"/>
      <c r="E73" s="108"/>
      <c r="F73" s="108"/>
      <c r="G73" s="108"/>
      <c r="H73" s="108"/>
    </row>
    <row r="74" ht="17.25">
      <c r="A74" s="85"/>
    </row>
    <row r="75" ht="15">
      <c r="A75" s="3"/>
    </row>
    <row r="76" ht="15">
      <c r="A76" s="3"/>
    </row>
    <row r="77" ht="15">
      <c r="A77" s="3"/>
    </row>
    <row r="78" ht="15">
      <c r="A78" s="3"/>
    </row>
    <row r="79" ht="15">
      <c r="A79" s="3"/>
    </row>
    <row r="80" ht="15">
      <c r="A80" s="3"/>
    </row>
    <row r="81" ht="15">
      <c r="A81" s="3"/>
    </row>
    <row r="82" ht="15">
      <c r="A82" s="3"/>
    </row>
  </sheetData>
  <sheetProtection formatCells="0" formatColumns="0" formatRows="0" insertColumns="0" insertRows="0" deleteRows="0" pivotTables="0"/>
  <mergeCells count="10">
    <mergeCell ref="A73:H73"/>
    <mergeCell ref="A1:H1"/>
    <mergeCell ref="A2:H2"/>
    <mergeCell ref="J2:N2"/>
    <mergeCell ref="J3:N3"/>
    <mergeCell ref="A72:H72"/>
    <mergeCell ref="A43:H43"/>
    <mergeCell ref="A51:H51"/>
    <mergeCell ref="A52:H52"/>
    <mergeCell ref="A44:H44"/>
  </mergeCells>
  <conditionalFormatting sqref="P59">
    <cfRule type="expression" priority="6" dxfId="0">
      <formula>$Q$59=0</formula>
    </cfRule>
  </conditionalFormatting>
  <conditionalFormatting sqref="P60">
    <cfRule type="expression" priority="5" dxfId="0">
      <formula>$Q$60=1</formula>
    </cfRule>
  </conditionalFormatting>
  <conditionalFormatting sqref="P61">
    <cfRule type="expression" priority="4" dxfId="0">
      <formula>$Q$61=0</formula>
    </cfRule>
  </conditionalFormatting>
  <conditionalFormatting sqref="P62">
    <cfRule type="expression" priority="3" dxfId="0">
      <formula>$Q$62=0</formula>
    </cfRule>
  </conditionalFormatting>
  <conditionalFormatting sqref="P63">
    <cfRule type="expression" priority="2" dxfId="0">
      <formula>$Q$63=0</formula>
    </cfRule>
  </conditionalFormatting>
  <conditionalFormatting sqref="P64:P68">
    <cfRule type="expression" priority="1" dxfId="0">
      <formula>$Q$64=0</formula>
    </cfRule>
  </conditionalFormatting>
  <printOptions/>
  <pageMargins left="0.7" right="0.7" top="0.75" bottom="0.75" header="0.3" footer="0.3"/>
  <pageSetup fitToHeight="1" fitToWidth="1"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Radke, Deanne</dc:creator>
  <cp:keywords/>
  <dc:description/>
  <cp:lastModifiedBy>Walsh, James</cp:lastModifiedBy>
  <cp:lastPrinted>2019-03-21T23:04:26Z</cp:lastPrinted>
  <dcterms:created xsi:type="dcterms:W3CDTF">2019-03-17T23:08:44Z</dcterms:created>
  <dcterms:modified xsi:type="dcterms:W3CDTF">2019-03-21T23:05:25Z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