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 yWindow="24" windowWidth="22860" windowHeight="9528" activeTab="0"/>
  </bookViews>
  <sheets>
    <sheet name="Sheet1" sheetId="1" r:id="rId1"/>
  </sheets>
  <definedNames/>
  <calcPr calcId="145621"/>
</workbook>
</file>

<file path=xl/sharedStrings.xml><?xml version="1.0" encoding="utf-8"?>
<sst xmlns="http://schemas.openxmlformats.org/spreadsheetml/2006/main" count="53" uniqueCount="53">
  <si>
    <t>Financial Plan 2017-2018 First Omnibus Supplemental</t>
  </si>
  <si>
    <t>Employment and Education Resources (EER) Fund /000002240</t>
  </si>
  <si>
    <t>Category</t>
  </si>
  <si>
    <r>
      <t xml:space="preserve">2015/2016 Current Budget </t>
    </r>
    <r>
      <rPr>
        <b/>
        <vertAlign val="superscript"/>
        <sz val="12"/>
        <rFont val="Calibri"/>
        <family val="2"/>
        <scheme val="minor"/>
      </rPr>
      <t>1</t>
    </r>
  </si>
  <si>
    <r>
      <t xml:space="preserve">2015-2016 Actuals </t>
    </r>
    <r>
      <rPr>
        <b/>
        <vertAlign val="superscript"/>
        <sz val="12"/>
        <rFont val="Calibri"/>
        <family val="2"/>
        <scheme val="minor"/>
      </rPr>
      <t>1</t>
    </r>
  </si>
  <si>
    <r>
      <t xml:space="preserve">2015/2016 Estimated </t>
    </r>
    <r>
      <rPr>
        <b/>
        <vertAlign val="superscript"/>
        <sz val="12"/>
        <rFont val="Calibri"/>
        <family val="2"/>
        <scheme val="minor"/>
      </rPr>
      <t>1</t>
    </r>
  </si>
  <si>
    <r>
      <t>2017-2018
Adopted
Budget</t>
    </r>
    <r>
      <rPr>
        <b/>
        <vertAlign val="superscript"/>
        <sz val="12"/>
        <rFont val="Calibri"/>
        <family val="2"/>
        <scheme val="minor"/>
      </rPr>
      <t>2</t>
    </r>
  </si>
  <si>
    <t>2017-2018 Current Budget</t>
  </si>
  <si>
    <r>
      <t xml:space="preserve">2017-2018 Biennial-to-Date Actuals </t>
    </r>
    <r>
      <rPr>
        <b/>
        <vertAlign val="superscript"/>
        <sz val="12"/>
        <rFont val="Calibri"/>
        <family val="2"/>
        <scheme val="minor"/>
      </rPr>
      <t>3</t>
    </r>
  </si>
  <si>
    <r>
      <t xml:space="preserve">2017-2018 Estimated </t>
    </r>
    <r>
      <rPr>
        <b/>
        <vertAlign val="superscript"/>
        <sz val="12"/>
        <rFont val="Calibri"/>
        <family val="2"/>
        <scheme val="minor"/>
      </rPr>
      <t>4</t>
    </r>
  </si>
  <si>
    <r>
      <t xml:space="preserve">2019-2020 Projected </t>
    </r>
    <r>
      <rPr>
        <b/>
        <vertAlign val="superscript"/>
        <sz val="12"/>
        <rFont val="Calibri"/>
        <family val="2"/>
        <scheme val="minor"/>
      </rPr>
      <t>5</t>
    </r>
  </si>
  <si>
    <r>
      <t xml:space="preserve">2021-2022 Projected </t>
    </r>
    <r>
      <rPr>
        <b/>
        <vertAlign val="superscript"/>
        <sz val="12"/>
        <rFont val="Calibri"/>
        <family val="2"/>
        <scheme val="minor"/>
      </rPr>
      <t>5</t>
    </r>
  </si>
  <si>
    <t xml:space="preserve">Beginning Fund Balance </t>
  </si>
  <si>
    <t>Revenues</t>
  </si>
  <si>
    <t>Federal</t>
  </si>
  <si>
    <r>
      <t xml:space="preserve">State </t>
    </r>
    <r>
      <rPr>
        <vertAlign val="superscript"/>
        <sz val="12"/>
        <rFont val="Calibri"/>
        <family val="2"/>
        <scheme val="minor"/>
      </rPr>
      <t>6</t>
    </r>
  </si>
  <si>
    <t>Best Starts for Kids (BSK)</t>
  </si>
  <si>
    <t>General Fund</t>
  </si>
  <si>
    <t>Intergovernmental</t>
  </si>
  <si>
    <t>Interfund Transfers</t>
  </si>
  <si>
    <r>
      <t xml:space="preserve">Other </t>
    </r>
    <r>
      <rPr>
        <vertAlign val="superscript"/>
        <sz val="12"/>
        <rFont val="Calibri"/>
        <family val="2"/>
        <scheme val="minor"/>
      </rPr>
      <t>7</t>
    </r>
  </si>
  <si>
    <r>
      <t xml:space="preserve">Total Revenues </t>
    </r>
    <r>
      <rPr>
        <b/>
        <vertAlign val="superscript"/>
        <sz val="12"/>
        <rFont val="Calibri"/>
        <family val="2"/>
        <scheme val="minor"/>
      </rPr>
      <t>7</t>
    </r>
  </si>
  <si>
    <t xml:space="preserve">Expenditures </t>
  </si>
  <si>
    <t>Salaries, Wages &amp; Benefits</t>
  </si>
  <si>
    <t>Supplies and Other</t>
  </si>
  <si>
    <r>
      <t xml:space="preserve">Contracted Services </t>
    </r>
    <r>
      <rPr>
        <vertAlign val="superscript"/>
        <sz val="12"/>
        <rFont val="Calibri"/>
        <family val="2"/>
        <scheme val="minor"/>
      </rPr>
      <t>7</t>
    </r>
  </si>
  <si>
    <t>Intergovernmental Services</t>
  </si>
  <si>
    <t>Participant Costs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</si>
  <si>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</si>
  <si>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</si>
  <si>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</si>
  <si>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</si>
  <si>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</si>
  <si>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r>
      <t>Reserves</t>
    </r>
    <r>
      <rPr>
        <b/>
        <vertAlign val="superscript"/>
        <sz val="12"/>
        <rFont val="Calibri"/>
        <family val="2"/>
        <scheme val="minor"/>
      </rPr>
      <t xml:space="preserve"> </t>
    </r>
  </si>
  <si>
    <t>Expenditure Reserve (s)</t>
  </si>
  <si>
    <t xml:space="preserve">Cash Flow Reserve(s) </t>
  </si>
  <si>
    <t xml:space="preserve">Rate Stabilization Reserve(s) </t>
  </si>
  <si>
    <r>
      <t xml:space="preserve">Carryforward Reserve(s) </t>
    </r>
    <r>
      <rPr>
        <vertAlign val="superscript"/>
        <sz val="12"/>
        <rFont val="Calibri"/>
        <family val="2"/>
        <scheme val="minor"/>
      </rPr>
      <t>8</t>
    </r>
  </si>
  <si>
    <r>
      <t>Rainy Day Reserve (30 days)</t>
    </r>
    <r>
      <rPr>
        <vertAlign val="superscript"/>
        <sz val="12"/>
        <rFont val="Calibri"/>
        <family val="2"/>
        <scheme val="minor"/>
      </rPr>
      <t xml:space="preserve"> 9</t>
    </r>
  </si>
  <si>
    <t>Total Reserves</t>
  </si>
  <si>
    <t xml:space="preserve">Reserve Shortfall </t>
  </si>
  <si>
    <t>Ending Undesignated Fund Balance</t>
  </si>
  <si>
    <t>Financial Plan Notes</t>
  </si>
  <si>
    <r>
      <t>1</t>
    </r>
    <r>
      <rPr>
        <sz val="11"/>
        <rFont val="Calibri"/>
        <family val="2"/>
        <scheme val="minor"/>
      </rPr>
      <t xml:space="preserve"> 2015-2016 Actuals reflects updated actual revenue and expenditure as of December 31, 2016 using EBS report GL010 and RUG XXPA for 2016 run 2/2/17.</t>
    </r>
  </si>
  <si>
    <r>
      <rPr>
        <vertAlign val="superscript"/>
        <sz val="11"/>
        <rFont val="Calibri"/>
        <family val="2"/>
        <scheme val="minor"/>
      </rPr>
      <t>2</t>
    </r>
    <r>
      <rPr>
        <sz val="11"/>
        <rFont val="Calibri"/>
        <family val="2"/>
        <scheme val="minor"/>
      </rPr>
      <t xml:space="preserve"> 2017-2018 Adopted Budget reflects council approved budget per ordinance 18409.</t>
    </r>
  </si>
  <si>
    <r>
      <rPr>
        <vertAlign val="superscript"/>
        <sz val="11"/>
        <rFont val="Calibri"/>
        <family val="2"/>
        <scheme val="minor"/>
      </rPr>
      <t>3</t>
    </r>
    <r>
      <rPr>
        <sz val="11"/>
        <rFont val="Calibri"/>
        <family val="2"/>
        <scheme val="minor"/>
      </rPr>
      <t xml:space="preserve"> 2017-2018 Biennial-to-Date Actuals reflects actual revenues and expenditures as of January 31, 2017, using EBS report GL010 and RUG XXPA 2017 YTD run 2/16/17. This includes contracted services accrual reversal for expenditures and revenue.  </t>
    </r>
  </si>
  <si>
    <r>
      <rPr>
        <vertAlign val="superscript"/>
        <sz val="11"/>
        <rFont val="Calibri"/>
        <family val="2"/>
        <scheme val="minor"/>
      </rPr>
      <t>4</t>
    </r>
    <r>
      <rPr>
        <sz val="11"/>
        <rFont val="Calibri"/>
        <family val="2"/>
        <scheme val="minor"/>
      </rPr>
      <t xml:space="preserve"> 2017-2018 Estimated includes EER First Omnibus requests for: Ballmer Foundation Grant, Reappropriate 2016 Mentorship &amp; Juv Justice Case Management, BSK Helping Young Adults, BSK SSTPP programs reappropriation and ongoing requests.</t>
    </r>
  </si>
  <si>
    <r>
      <rPr>
        <vertAlign val="superscript"/>
        <sz val="11"/>
        <rFont val="Calibri"/>
        <family val="2"/>
        <scheme val="minor"/>
      </rPr>
      <t>5</t>
    </r>
    <r>
      <rPr>
        <sz val="11"/>
        <rFont val="Calibri"/>
        <family val="2"/>
        <scheme val="minor"/>
      </rPr>
      <t xml:space="preserve"> Out year projections assume revenue and expenditure growth based upon the 2017-2018 current budget column adjusting by OEFA's projections. BSK revenue &amp; expenditures manually added from BSK spending plan for 2019/2020/2021 and assumption for 2022.  2019-2020 supplies &amp; contracted services reduced for one-time items in 2017-2018 (400,000 EER move, 500,000 Clear Path to Employment, 502,000 Ballmer Foundation)</t>
    </r>
  </si>
  <si>
    <r>
      <rPr>
        <vertAlign val="superscript"/>
        <sz val="11"/>
        <rFont val="Calibri"/>
        <family val="2"/>
        <scheme val="minor"/>
      </rPr>
      <t>6</t>
    </r>
    <r>
      <rPr>
        <sz val="11"/>
        <rFont val="Calibri"/>
        <family val="2"/>
        <scheme val="minor"/>
      </rPr>
      <t xml:space="preserve"> Included in State revenues are revenues from community colleges.</t>
    </r>
  </si>
  <si>
    <r>
      <rPr>
        <vertAlign val="superscript"/>
        <sz val="11"/>
        <rFont val="Calibri"/>
        <family val="2"/>
        <scheme val="minor"/>
      </rPr>
      <t>7</t>
    </r>
    <r>
      <rPr>
        <sz val="11"/>
        <rFont val="Calibri"/>
        <family val="2"/>
        <scheme val="minor"/>
      </rPr>
      <t xml:space="preserve"> 2017-2018 Biennial-to-Date Actuals for revenues reflect the reversal of 2016 revenue accruals and the deposit of the Ballmer grant revenue and BSK transfers .  Expenditures for Contracted Services under 2017-2018 Biennial-to-Date Actuals reflects the reversal of 2016 contract expenditure accruals in anticipation of paying 2016 invoices in 2017.</t>
    </r>
  </si>
  <si>
    <r>
      <rPr>
        <vertAlign val="superscript"/>
        <sz val="11"/>
        <rFont val="Calibri"/>
        <family val="2"/>
        <scheme val="minor"/>
      </rPr>
      <t>8</t>
    </r>
    <r>
      <rPr>
        <sz val="11"/>
        <rFont val="Calibri"/>
        <family val="2"/>
        <scheme val="minor"/>
      </rPr>
      <t xml:space="preserve"> The Reappropriation Reserve for $723,000 in 2015-2016 Actuals and 2017-2018 Current Budget columns represents $376,000 from General Fund Supplemental for Mentorship Services for Youth and Juvenile Justice Case Management &amp; Outreach less $8,000 spent in 2016.  In addition, $355,000 represents BSK funding in 2016 being reappropriated to 2017.  GF Supplemental contracts were signed in late 2016 and are expected to be fully expended in 2017.  BSK reappropriation will be expended on contracts in 2017.</t>
    </r>
  </si>
  <si>
    <r>
      <rPr>
        <vertAlign val="superscript"/>
        <sz val="11"/>
        <rFont val="Calibri"/>
        <family val="2"/>
        <scheme val="minor"/>
      </rPr>
      <t>9</t>
    </r>
    <r>
      <rPr>
        <sz val="11"/>
        <rFont val="Calibri"/>
        <family val="2"/>
        <scheme val="minor"/>
      </rPr>
      <t xml:space="preserve"> This fund is a Special Revenue Fund and carries a Rainy Day Reserve equal to 30 days of expenditures.</t>
    </r>
  </si>
  <si>
    <r>
      <rPr>
        <vertAlign val="superscript"/>
        <sz val="11"/>
        <rFont val="Calibri"/>
        <family val="2"/>
        <scheme val="minor"/>
      </rPr>
      <t>10</t>
    </r>
    <r>
      <rPr>
        <sz val="11"/>
        <rFont val="Calibri"/>
        <family val="2"/>
        <scheme val="minor"/>
      </rPr>
      <t xml:space="preserve"> Updated by DCHS Staff February 16,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</si>
</sst>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10">
    <font>
      <sz val="12"/>
      <color theme="1"/>
      <name val="Arial"/>
      <family val="2"/>
    </font>
    <font>
      <sz val="10"/>
      <name val="Arial"/>
      <family val="2"/>
    </font>
    <font>
      <b/>
      <sz val="12"/>
      <name val="Calibri"/>
      <family val="2"/>
      <scheme val="minor"/>
    </font>
    <font>
      <sz val="11"/>
      <color theme="1"/>
      <name val="Calibri"/>
      <family val="2"/>
      <scheme val="minor"/>
    </font>
    <font>
      <sz val="12"/>
      <name val="Times New Roman"/>
      <family val="1"/>
    </font>
    <font>
      <b/>
      <vertAlign val="superscript"/>
      <sz val="12"/>
      <name val="Calibri"/>
      <family val="2"/>
      <scheme val="minor"/>
    </font>
    <font>
      <sz val="12"/>
      <name val="Calibri"/>
      <family val="2"/>
      <scheme val="minor"/>
    </font>
    <font>
      <vertAlign val="superscript"/>
      <sz val="12"/>
      <name val="Calibri"/>
      <family val="2"/>
      <scheme val="minor"/>
    </font>
    <font>
      <vertAlign val="superscript"/>
      <sz val="11"/>
      <name val="Calibri"/>
      <family val="2"/>
      <scheme val="minor"/>
    </font>
    <font>
      <sz val="11"/>
      <name val="Calibri"/>
      <family val="2"/>
      <scheme val="minor"/>
    </font>
  </fonts>
  <fills count="3">
    <fill>
      <patternFill/>
    </fill>
    <fill>
      <patternFill patternType="gray125"/>
    </fill>
    <fill>
      <patternFill patternType="solid">
        <fgColor theme="0"/>
        <bgColor indexed="64"/>
      </patternFill>
    </fill>
  </fills>
  <borders count="9">
    <border>
      <left/>
      <right/>
      <top/>
      <bottom/>
      <diagonal/>
    </border>
    <border>
      <left style="thin"/>
      <right style="thin"/>
      <top style="thin"/>
      <bottom style="thin"/>
    </border>
    <border>
      <left style="thin"/>
      <right/>
      <top style="thin"/>
      <bottom style="thin"/>
    </border>
    <border>
      <left style="thin"/>
      <right style="thin"/>
      <top/>
      <bottom/>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37" fontId="4" fillId="0" borderId="0">
      <alignment/>
      <protection/>
    </xf>
    <xf numFmtId="43" fontId="1" fillId="0" borderId="0" applyFont="0" applyFill="0" applyBorder="0" applyAlignment="0" applyProtection="0"/>
    <xf numFmtId="43" fontId="3" fillId="0" borderId="0" applyFont="0" applyFill="0" applyBorder="0" applyAlignment="0" applyProtection="0"/>
  </cellStyleXfs>
  <cellXfs count="58">
    <xf numFmtId="0" fontId="0" fillId="0" borderId="0" xfId="0"/>
    <xf numFmtId="0" fontId="2" fillId="2" borderId="0" xfId="0" applyFont="1" applyFill="1" applyAlignment="1">
      <alignment horizontal="center"/>
    </xf>
    <xf numFmtId="0" fontId="2" fillId="2" borderId="0" xfId="20" applyFont="1" applyFill="1" applyAlignment="1">
      <alignment horizontal="center"/>
      <protection/>
    </xf>
    <xf numFmtId="0" fontId="3" fillId="2" borderId="0" xfId="20" applyFill="1">
      <alignment/>
      <protection/>
    </xf>
    <xf numFmtId="37" fontId="2" fillId="2" borderId="1" xfId="21" applyFont="1" applyFill="1" applyBorder="1" applyAlignment="1" applyProtection="1">
      <alignment horizontal="left" wrapText="1"/>
      <protection/>
    </xf>
    <xf numFmtId="37" fontId="2" fillId="2" borderId="2" xfId="21" applyFont="1" applyFill="1" applyBorder="1" applyAlignment="1">
      <alignment horizontal="center" wrapText="1"/>
      <protection/>
    </xf>
    <xf numFmtId="37" fontId="2" fillId="0" borderId="1" xfId="21" applyFont="1" applyFill="1" applyBorder="1" applyAlignment="1">
      <alignment horizontal="center" wrapText="1"/>
      <protection/>
    </xf>
    <xf numFmtId="37" fontId="2" fillId="2" borderId="1" xfId="21" applyFont="1" applyFill="1" applyBorder="1" applyAlignment="1">
      <alignment horizontal="left"/>
      <protection/>
    </xf>
    <xf numFmtId="164" fontId="2" fillId="2" borderId="1" xfId="22" applyNumberFormat="1" applyFont="1" applyFill="1" applyBorder="1" applyAlignment="1">
      <alignment/>
    </xf>
    <xf numFmtId="164" fontId="2" fillId="0" borderId="1" xfId="22" applyNumberFormat="1" applyFont="1" applyFill="1" applyBorder="1" applyAlignment="1">
      <alignment/>
    </xf>
    <xf numFmtId="37" fontId="2" fillId="2" borderId="3" xfId="21" applyFont="1" applyFill="1" applyBorder="1" applyAlignment="1">
      <alignment horizontal="left" vertical="center"/>
      <protection/>
    </xf>
    <xf numFmtId="37" fontId="2" fillId="2" borderId="4" xfId="21" applyFont="1" applyFill="1" applyBorder="1" applyAlignment="1">
      <alignment horizontal="left" vertical="center"/>
      <protection/>
    </xf>
    <xf numFmtId="37" fontId="2" fillId="0" borderId="4" xfId="21" applyFont="1" applyFill="1" applyBorder="1" applyAlignment="1">
      <alignment horizontal="left" vertical="center"/>
      <protection/>
    </xf>
    <xf numFmtId="164" fontId="6" fillId="0" borderId="5" xfId="22" applyNumberFormat="1" applyFont="1" applyFill="1" applyBorder="1" applyAlignment="1">
      <alignment vertical="center"/>
    </xf>
    <xf numFmtId="37" fontId="6" fillId="2" borderId="3" xfId="21" applyFont="1" applyFill="1" applyBorder="1" applyAlignment="1">
      <alignment horizontal="left" vertical="center"/>
      <protection/>
    </xf>
    <xf numFmtId="37" fontId="6" fillId="2" borderId="4" xfId="21" applyFont="1" applyFill="1" applyBorder="1" applyAlignment="1">
      <alignment vertical="center"/>
      <protection/>
    </xf>
    <xf numFmtId="37" fontId="6" fillId="0" borderId="4" xfId="21" applyFont="1" applyFill="1" applyBorder="1" applyAlignment="1">
      <alignment vertical="center"/>
      <protection/>
    </xf>
    <xf numFmtId="164" fontId="6" fillId="0" borderId="3" xfId="22" applyNumberFormat="1" applyFont="1" applyFill="1" applyBorder="1" applyAlignment="1">
      <alignment vertical="center"/>
    </xf>
    <xf numFmtId="41" fontId="6" fillId="0" borderId="4" xfId="21" applyNumberFormat="1" applyFont="1" applyFill="1" applyBorder="1" applyAlignment="1">
      <alignment vertical="center"/>
      <protection/>
    </xf>
    <xf numFmtId="37" fontId="6" fillId="2" borderId="3" xfId="21" applyFont="1" applyFill="1" applyBorder="1" applyAlignment="1">
      <alignment horizontal="left"/>
      <protection/>
    </xf>
    <xf numFmtId="37" fontId="6" fillId="2" borderId="4" xfId="21" applyFont="1" applyFill="1" applyBorder="1" applyAlignment="1">
      <alignment horizontal="left"/>
      <protection/>
    </xf>
    <xf numFmtId="37" fontId="6" fillId="0" borderId="4" xfId="21" applyFont="1" applyFill="1" applyBorder="1" applyAlignment="1">
      <alignment horizontal="left"/>
      <protection/>
    </xf>
    <xf numFmtId="37" fontId="2" fillId="2" borderId="6" xfId="21" applyFont="1" applyFill="1" applyBorder="1" applyAlignment="1">
      <alignment horizontal="left" vertical="center"/>
      <protection/>
    </xf>
    <xf numFmtId="164" fontId="2" fillId="2" borderId="7" xfId="22" applyNumberFormat="1" applyFont="1" applyFill="1" applyBorder="1" applyAlignment="1">
      <alignment vertical="center"/>
    </xf>
    <xf numFmtId="164" fontId="2" fillId="0" borderId="7" xfId="22" applyNumberFormat="1" applyFont="1" applyFill="1" applyBorder="1" applyAlignment="1">
      <alignment vertical="center"/>
    </xf>
    <xf numFmtId="164" fontId="2" fillId="0" borderId="6" xfId="22" applyNumberFormat="1" applyFont="1" applyFill="1" applyBorder="1" applyAlignment="1">
      <alignment vertical="center"/>
    </xf>
    <xf numFmtId="37" fontId="6" fillId="2" borderId="4" xfId="21" applyFont="1" applyFill="1" applyBorder="1" applyAlignment="1">
      <alignment horizontal="right"/>
      <protection/>
    </xf>
    <xf numFmtId="37" fontId="6" fillId="0" borderId="4" xfId="21" applyFont="1" applyFill="1" applyBorder="1" applyAlignment="1">
      <alignment horizontal="right"/>
      <protection/>
    </xf>
    <xf numFmtId="164" fontId="2" fillId="2" borderId="6" xfId="22" applyNumberFormat="1" applyFont="1" applyFill="1" applyBorder="1" applyAlignment="1">
      <alignment vertical="center"/>
    </xf>
    <xf numFmtId="37" fontId="2" fillId="2" borderId="1" xfId="21" applyFont="1" applyFill="1" applyBorder="1" applyAlignment="1">
      <alignment horizontal="left" vertical="center"/>
      <protection/>
    </xf>
    <xf numFmtId="37" fontId="2" fillId="2" borderId="1" xfId="21" applyFont="1" applyFill="1" applyBorder="1" applyAlignment="1">
      <alignment horizontal="right" vertical="center"/>
      <protection/>
    </xf>
    <xf numFmtId="37" fontId="2" fillId="0" borderId="1" xfId="21" applyFont="1" applyFill="1" applyBorder="1" applyAlignment="1">
      <alignment horizontal="right" vertical="center"/>
      <protection/>
    </xf>
    <xf numFmtId="164" fontId="6" fillId="0" borderId="1" xfId="23" applyNumberFormat="1" applyFont="1" applyFill="1" applyBorder="1" applyAlignment="1">
      <alignment horizontal="right" vertical="center"/>
    </xf>
    <xf numFmtId="37" fontId="2" fillId="0" borderId="3" xfId="21" applyFont="1" applyFill="1" applyBorder="1" applyAlignment="1">
      <alignment horizontal="left" vertical="center"/>
      <protection/>
    </xf>
    <xf numFmtId="37" fontId="6" fillId="2" borderId="4" xfId="21" applyFont="1" applyFill="1" applyBorder="1" applyAlignment="1" quotePrefix="1">
      <alignment horizontal="left" vertical="center"/>
      <protection/>
    </xf>
    <xf numFmtId="37" fontId="6" fillId="0" borderId="3" xfId="21" applyFont="1" applyFill="1" applyBorder="1" applyAlignment="1">
      <alignment horizontal="right"/>
      <protection/>
    </xf>
    <xf numFmtId="164" fontId="6" fillId="2" borderId="1" xfId="22" applyNumberFormat="1" applyFont="1" applyFill="1" applyBorder="1" applyAlignment="1" quotePrefix="1">
      <alignment vertical="center"/>
    </xf>
    <xf numFmtId="164" fontId="6" fillId="0" borderId="1" xfId="22" applyNumberFormat="1" applyFont="1" applyFill="1" applyBorder="1" applyAlignment="1" quotePrefix="1">
      <alignment vertical="center"/>
    </xf>
    <xf numFmtId="164" fontId="6" fillId="2" borderId="3" xfId="22" applyNumberFormat="1" applyFont="1" applyFill="1" applyBorder="1" applyAlignment="1">
      <alignment vertical="center"/>
    </xf>
    <xf numFmtId="164" fontId="6" fillId="0" borderId="8" xfId="22" applyNumberFormat="1" applyFont="1" applyFill="1" applyBorder="1" applyAlignment="1">
      <alignment vertical="center"/>
    </xf>
    <xf numFmtId="37" fontId="6" fillId="0" borderId="3" xfId="21" applyFont="1" applyFill="1" applyBorder="1" applyAlignment="1">
      <alignment horizontal="left"/>
      <protection/>
    </xf>
    <xf numFmtId="37" fontId="6" fillId="0" borderId="3" xfId="21" applyFont="1" applyFill="1" applyBorder="1" applyAlignment="1">
      <alignment vertical="center"/>
      <protection/>
    </xf>
    <xf numFmtId="164" fontId="6" fillId="2" borderId="3" xfId="23" applyNumberFormat="1" applyFont="1" applyFill="1" applyBorder="1" applyAlignment="1">
      <alignment vertical="center"/>
    </xf>
    <xf numFmtId="164" fontId="6" fillId="0" borderId="3" xfId="23" applyNumberFormat="1" applyFont="1" applyFill="1" applyBorder="1" applyAlignment="1">
      <alignment vertical="center"/>
    </xf>
    <xf numFmtId="164" fontId="2" fillId="2" borderId="3" xfId="22" applyNumberFormat="1" applyFont="1" applyFill="1" applyBorder="1" applyAlignment="1">
      <alignment vertical="center"/>
    </xf>
    <xf numFmtId="164" fontId="2" fillId="0" borderId="3" xfId="22" applyNumberFormat="1" applyFont="1" applyFill="1" applyBorder="1" applyAlignment="1">
      <alignment vertical="center"/>
    </xf>
    <xf numFmtId="37" fontId="6" fillId="0" borderId="3" xfId="21" applyFont="1" applyFill="1" applyBorder="1" applyAlignment="1">
      <alignment horizontal="left" vertical="center"/>
      <protection/>
    </xf>
    <xf numFmtId="37" fontId="2" fillId="0" borderId="6" xfId="21" applyFont="1" applyFill="1" applyBorder="1" applyAlignment="1">
      <alignment horizontal="left" vertical="center"/>
      <protection/>
    </xf>
    <xf numFmtId="164" fontId="2" fillId="0" borderId="6" xfId="23" applyNumberFormat="1" applyFont="1" applyFill="1" applyBorder="1" applyAlignment="1">
      <alignment vertical="center"/>
    </xf>
    <xf numFmtId="164" fontId="2" fillId="2" borderId="1" xfId="23" applyNumberFormat="1" applyFont="1" applyFill="1" applyBorder="1" applyAlignment="1">
      <alignment vertical="center"/>
    </xf>
    <xf numFmtId="164" fontId="2" fillId="0" borderId="1" xfId="23" applyNumberFormat="1" applyFont="1" applyFill="1" applyBorder="1" applyAlignment="1">
      <alignment vertical="center"/>
    </xf>
    <xf numFmtId="0" fontId="3" fillId="0" borderId="0" xfId="20">
      <alignment/>
      <protection/>
    </xf>
    <xf numFmtId="37" fontId="2" fillId="0" borderId="0" xfId="21" applyFont="1" applyFill="1" applyAlignment="1">
      <alignment horizontal="left"/>
      <protection/>
    </xf>
    <xf numFmtId="37" fontId="6" fillId="0" borderId="0" xfId="21" applyFont="1" applyFill="1" applyBorder="1">
      <alignment/>
      <protection/>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8" fillId="0" borderId="0" xfId="0" applyFont="1" applyFill="1" applyAlignment="1">
      <alignment vertical="top" wrapText="1"/>
    </xf>
  </cellXfs>
  <cellStyles count="10">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Comma 16"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topLeftCell="A1">
      <selection activeCell="M10" sqref="M10"/>
    </sheetView>
  </sheetViews>
  <sheetFormatPr defaultColWidth="8.88671875" defaultRowHeight="15"/>
  <cols>
    <col min="1" max="1" width="27.99609375" style="0" bestFit="1" customWidth="1"/>
    <col min="2" max="6" width="10.6640625" style="0" bestFit="1" customWidth="1"/>
    <col min="7" max="7" width="9.21484375" style="0" bestFit="1" customWidth="1"/>
    <col min="8" max="10" width="10.6640625" style="0" bestFit="1" customWidth="1"/>
  </cols>
  <sheetData>
    <row r="1" spans="1:11" ht="15.6">
      <c r="A1" s="1" t="s">
        <v>0</v>
      </c>
      <c r="B1" s="1"/>
      <c r="C1" s="1"/>
      <c r="D1" s="1"/>
      <c r="E1" s="1"/>
      <c r="F1" s="1"/>
      <c r="G1" s="1"/>
      <c r="H1" s="1"/>
      <c r="I1" s="1"/>
      <c r="J1" s="1"/>
      <c r="K1" s="1"/>
    </row>
    <row r="2" spans="1:11" ht="15.6">
      <c r="A2" s="1" t="s">
        <v>1</v>
      </c>
      <c r="B2" s="1"/>
      <c r="C2" s="1"/>
      <c r="D2" s="1"/>
      <c r="E2" s="1"/>
      <c r="F2" s="1"/>
      <c r="G2" s="1"/>
      <c r="H2" s="1"/>
      <c r="I2" s="1"/>
      <c r="J2" s="1"/>
      <c r="K2" s="1"/>
    </row>
    <row r="3" spans="1:11" ht="15.6">
      <c r="A3" s="2"/>
      <c r="B3" s="2"/>
      <c r="C3" s="2"/>
      <c r="D3" s="2"/>
      <c r="E3" s="2"/>
      <c r="F3" s="2"/>
      <c r="G3" s="2"/>
      <c r="H3" s="2"/>
      <c r="I3" s="2"/>
      <c r="J3" s="2"/>
      <c r="K3" s="3"/>
    </row>
    <row r="4" spans="1:11" ht="64.2">
      <c r="A4" s="4" t="s">
        <v>2</v>
      </c>
      <c r="B4" s="5" t="s">
        <v>3</v>
      </c>
      <c r="C4" s="6" t="s">
        <v>4</v>
      </c>
      <c r="D4" s="6" t="s">
        <v>5</v>
      </c>
      <c r="E4" s="6" t="s">
        <v>6</v>
      </c>
      <c r="F4" s="6" t="s">
        <v>7</v>
      </c>
      <c r="G4" s="6" t="s">
        <v>8</v>
      </c>
      <c r="H4" s="6" t="s">
        <v>9</v>
      </c>
      <c r="I4" s="6" t="s">
        <v>10</v>
      </c>
      <c r="J4" s="6" t="s">
        <v>11</v>
      </c>
      <c r="K4" s="3"/>
    </row>
    <row r="5" spans="1:11" ht="15.6">
      <c r="A5" s="7" t="s">
        <v>12</v>
      </c>
      <c r="B5" s="8">
        <v>1452856</v>
      </c>
      <c r="C5" s="9">
        <v>1452856</v>
      </c>
      <c r="D5" s="9">
        <f>+C5</f>
        <v>1452856</v>
      </c>
      <c r="E5" s="9">
        <v>1304347</v>
      </c>
      <c r="F5" s="9">
        <f>C29</f>
        <v>2031575</v>
      </c>
      <c r="G5" s="9">
        <f>+C29</f>
        <v>2031575</v>
      </c>
      <c r="H5" s="9">
        <f>+G5</f>
        <v>2031575</v>
      </c>
      <c r="I5" s="9">
        <f>H29</f>
        <v>1369414.4318222404</v>
      </c>
      <c r="J5" s="9">
        <f>I29</f>
        <v>1918444.3501770347</v>
      </c>
      <c r="K5" s="3"/>
    </row>
    <row r="6" spans="1:11" ht="15.6">
      <c r="A6" s="10" t="s">
        <v>13</v>
      </c>
      <c r="B6" s="11"/>
      <c r="C6" s="12"/>
      <c r="D6" s="13"/>
      <c r="E6" s="13"/>
      <c r="F6" s="13"/>
      <c r="G6" s="13"/>
      <c r="H6" s="13"/>
      <c r="I6" s="13"/>
      <c r="J6" s="13"/>
      <c r="K6" s="3"/>
    </row>
    <row r="7" spans="1:11" ht="15.6">
      <c r="A7" s="14" t="s">
        <v>14</v>
      </c>
      <c r="B7" s="15">
        <v>8453985</v>
      </c>
      <c r="C7" s="16">
        <v>8028305</v>
      </c>
      <c r="D7" s="17">
        <v>7575911</v>
      </c>
      <c r="E7" s="17">
        <v>6972903.673510645</v>
      </c>
      <c r="F7" s="17">
        <v>6972903.673510645</v>
      </c>
      <c r="G7" s="17">
        <v>-571041.65</v>
      </c>
      <c r="H7" s="17">
        <v>6972904</v>
      </c>
      <c r="I7" s="17">
        <v>7377332.432</v>
      </c>
      <c r="J7" s="17">
        <v>7834727.042784001</v>
      </c>
      <c r="K7" s="3"/>
    </row>
    <row r="8" spans="1:11" ht="17.4">
      <c r="A8" s="14" t="s">
        <v>15</v>
      </c>
      <c r="B8" s="15">
        <v>1793572</v>
      </c>
      <c r="C8" s="16">
        <v>1285830</v>
      </c>
      <c r="D8" s="17">
        <v>1973939</v>
      </c>
      <c r="E8" s="17">
        <v>1502000</v>
      </c>
      <c r="F8" s="17">
        <v>1502000</v>
      </c>
      <c r="G8" s="17">
        <v>-16020.56</v>
      </c>
      <c r="H8" s="17">
        <v>1502000</v>
      </c>
      <c r="I8" s="17">
        <v>1589116</v>
      </c>
      <c r="J8" s="17">
        <v>1687641.192</v>
      </c>
      <c r="K8" s="3"/>
    </row>
    <row r="9" spans="1:11" ht="15.6">
      <c r="A9" s="14" t="s">
        <v>16</v>
      </c>
      <c r="B9" s="15"/>
      <c r="C9" s="16">
        <v>662387</v>
      </c>
      <c r="D9" s="17"/>
      <c r="E9" s="17"/>
      <c r="F9" s="17"/>
      <c r="G9" s="17"/>
      <c r="H9" s="17">
        <v>10535356</v>
      </c>
      <c r="I9" s="17">
        <v>13419342</v>
      </c>
      <c r="J9" s="17">
        <v>14385244</v>
      </c>
      <c r="K9" s="3"/>
    </row>
    <row r="10" spans="1:11" ht="15.6">
      <c r="A10" s="14" t="s">
        <v>17</v>
      </c>
      <c r="B10" s="15">
        <v>6827594</v>
      </c>
      <c r="C10" s="16">
        <v>7203594</v>
      </c>
      <c r="D10" s="17">
        <v>6827594</v>
      </c>
      <c r="E10" s="17">
        <v>7618000.049798161</v>
      </c>
      <c r="F10" s="17">
        <v>7618000.049798161</v>
      </c>
      <c r="G10" s="17">
        <v>0</v>
      </c>
      <c r="H10" s="17">
        <v>7618000</v>
      </c>
      <c r="I10" s="17">
        <v>8059844</v>
      </c>
      <c r="J10" s="17">
        <v>8559554.328</v>
      </c>
      <c r="K10" s="3"/>
    </row>
    <row r="11" spans="1:11" ht="15.6">
      <c r="A11" s="14" t="s">
        <v>18</v>
      </c>
      <c r="B11" s="15">
        <v>5091707</v>
      </c>
      <c r="C11" s="18">
        <v>0</v>
      </c>
      <c r="D11" s="17">
        <v>5455773</v>
      </c>
      <c r="E11" s="17">
        <v>868293.27</v>
      </c>
      <c r="F11" s="17">
        <v>868293.27</v>
      </c>
      <c r="G11" s="17">
        <v>0</v>
      </c>
      <c r="H11" s="17">
        <v>868293</v>
      </c>
      <c r="I11" s="17">
        <v>918653.9940000001</v>
      </c>
      <c r="J11" s="17">
        <v>975610.5416280001</v>
      </c>
      <c r="K11" s="3"/>
    </row>
    <row r="12" spans="1:11" ht="15.6">
      <c r="A12" s="14" t="s">
        <v>19</v>
      </c>
      <c r="B12" s="15"/>
      <c r="C12" s="16">
        <v>4545426</v>
      </c>
      <c r="D12" s="17"/>
      <c r="E12" s="17">
        <v>4269704</v>
      </c>
      <c r="F12" s="17">
        <v>4269704</v>
      </c>
      <c r="G12" s="17">
        <v>-404651.11</v>
      </c>
      <c r="H12" s="17">
        <v>4269703.79778832</v>
      </c>
      <c r="I12" s="17">
        <v>4517346.618060043</v>
      </c>
      <c r="J12" s="17">
        <v>4797422.108379766</v>
      </c>
      <c r="K12" s="3"/>
    </row>
    <row r="13" spans="1:11" ht="17.4">
      <c r="A13" s="14" t="s">
        <v>20</v>
      </c>
      <c r="B13" s="15">
        <f>265632-28</f>
        <v>265604</v>
      </c>
      <c r="C13" s="16">
        <v>1740017</v>
      </c>
      <c r="D13" s="17">
        <v>1503757</v>
      </c>
      <c r="E13" s="17">
        <v>801855</v>
      </c>
      <c r="F13" s="17">
        <v>801855</v>
      </c>
      <c r="G13" s="17">
        <v>850763.05</v>
      </c>
      <c r="H13" s="17">
        <v>1303855.357944</v>
      </c>
      <c r="I13" s="17">
        <v>848362.968704752</v>
      </c>
      <c r="J13" s="17">
        <v>900961.4727644467</v>
      </c>
      <c r="K13" s="3"/>
    </row>
    <row r="14" spans="1:11" ht="15.6">
      <c r="A14" s="19"/>
      <c r="B14" s="20"/>
      <c r="C14" s="21"/>
      <c r="D14" s="17"/>
      <c r="E14" s="17"/>
      <c r="F14" s="17"/>
      <c r="G14" s="17"/>
      <c r="H14" s="17"/>
      <c r="I14" s="17"/>
      <c r="J14" s="17"/>
      <c r="K14" s="3"/>
    </row>
    <row r="15" spans="1:11" ht="17.4">
      <c r="A15" s="22" t="s">
        <v>21</v>
      </c>
      <c r="B15" s="23">
        <f aca="true" t="shared" si="0" ref="B15:J15">SUM(B7:B13)</f>
        <v>22432462</v>
      </c>
      <c r="C15" s="24">
        <f t="shared" si="0"/>
        <v>23465559</v>
      </c>
      <c r="D15" s="24">
        <f t="shared" si="0"/>
        <v>23336974</v>
      </c>
      <c r="E15" s="24">
        <f t="shared" si="0"/>
        <v>22032755.993308805</v>
      </c>
      <c r="F15" s="24">
        <f t="shared" si="0"/>
        <v>22032755.993308805</v>
      </c>
      <c r="G15" s="24">
        <f t="shared" si="0"/>
        <v>-140950.27000000002</v>
      </c>
      <c r="H15" s="24">
        <f t="shared" si="0"/>
        <v>33070112.155732322</v>
      </c>
      <c r="I15" s="24">
        <f t="shared" si="0"/>
        <v>36729998.0127648</v>
      </c>
      <c r="J15" s="25">
        <f t="shared" si="0"/>
        <v>39141160.68555622</v>
      </c>
      <c r="K15" s="3"/>
    </row>
    <row r="16" spans="1:11" ht="15.6">
      <c r="A16" s="10" t="s">
        <v>22</v>
      </c>
      <c r="B16" s="26"/>
      <c r="C16" s="27"/>
      <c r="D16" s="13"/>
      <c r="E16" s="13"/>
      <c r="F16" s="13"/>
      <c r="G16" s="13"/>
      <c r="H16" s="13"/>
      <c r="I16" s="13"/>
      <c r="J16" s="13"/>
      <c r="K16" s="3"/>
    </row>
    <row r="17" spans="1:11" ht="15.6">
      <c r="A17" s="19" t="s">
        <v>23</v>
      </c>
      <c r="B17" s="26">
        <v>-8530525</v>
      </c>
      <c r="C17" s="27">
        <v>-9407906</v>
      </c>
      <c r="D17" s="17">
        <v>-9309756</v>
      </c>
      <c r="E17" s="17">
        <v>-9777259</v>
      </c>
      <c r="F17" s="17">
        <v>-9777259</v>
      </c>
      <c r="G17" s="17">
        <v>-433876.51</v>
      </c>
      <c r="H17" s="17">
        <v>-10555976.9460072</v>
      </c>
      <c r="I17" s="17">
        <v>-10804860.763</v>
      </c>
      <c r="J17" s="17">
        <v>-11459760</v>
      </c>
      <c r="K17" s="3"/>
    </row>
    <row r="18" spans="1:11" ht="15.6">
      <c r="A18" s="19" t="s">
        <v>24</v>
      </c>
      <c r="B18" s="26">
        <f>-690828</f>
        <v>-690828</v>
      </c>
      <c r="C18" s="27">
        <v>-124359</v>
      </c>
      <c r="D18" s="17">
        <v>-150000</v>
      </c>
      <c r="E18" s="17">
        <v>-107427</v>
      </c>
      <c r="F18" s="17">
        <v>-107427</v>
      </c>
      <c r="G18" s="17">
        <v>-1233.4600000000005</v>
      </c>
      <c r="H18" s="17">
        <v>-159426.9999999944</v>
      </c>
      <c r="I18" s="17">
        <v>-113657.766</v>
      </c>
      <c r="J18" s="17">
        <v>-120704.54749200001</v>
      </c>
      <c r="K18" s="3"/>
    </row>
    <row r="19" spans="1:11" ht="17.4">
      <c r="A19" s="19" t="s">
        <v>25</v>
      </c>
      <c r="B19" s="26">
        <v>-7241381</v>
      </c>
      <c r="C19" s="27">
        <v>-7622755</v>
      </c>
      <c r="D19" s="17">
        <v>-8222097</v>
      </c>
      <c r="E19" s="17">
        <v>-7284553</v>
      </c>
      <c r="F19" s="17">
        <v>-7284553</v>
      </c>
      <c r="G19" s="17">
        <v>334732.58999999997</v>
      </c>
      <c r="H19" s="17">
        <v>-17859190.507902883</v>
      </c>
      <c r="I19" s="17">
        <v>-19703901.074</v>
      </c>
      <c r="J19" s="17">
        <v>-21074449</v>
      </c>
      <c r="K19" s="3"/>
    </row>
    <row r="20" spans="1:11" ht="15.6">
      <c r="A20" s="19" t="s">
        <v>26</v>
      </c>
      <c r="B20" s="26">
        <v>-4350042</v>
      </c>
      <c r="C20" s="27">
        <v>-4490446</v>
      </c>
      <c r="D20" s="17">
        <v>-4403630</v>
      </c>
      <c r="E20" s="17">
        <v>-4068995.27</v>
      </c>
      <c r="F20" s="17">
        <v>-4068995.27</v>
      </c>
      <c r="G20" s="17">
        <v>-158186.48</v>
      </c>
      <c r="H20" s="17">
        <v>-4068995.27</v>
      </c>
      <c r="I20" s="17">
        <v>-4406721.87741</v>
      </c>
      <c r="J20" s="17">
        <v>-4820953.733886541</v>
      </c>
      <c r="K20" s="3"/>
    </row>
    <row r="21" spans="1:11" ht="15.6">
      <c r="A21" s="19" t="s">
        <v>27</v>
      </c>
      <c r="B21" s="26">
        <v>-1868224</v>
      </c>
      <c r="C21" s="27">
        <v>-1241374</v>
      </c>
      <c r="D21" s="17">
        <v>-1400000</v>
      </c>
      <c r="E21" s="17">
        <v>-1088683</v>
      </c>
      <c r="F21" s="17">
        <v>-1088683</v>
      </c>
      <c r="G21" s="17">
        <v>-35177.11</v>
      </c>
      <c r="H21" s="17">
        <v>-1088683</v>
      </c>
      <c r="I21" s="17">
        <v>-1151826.614</v>
      </c>
      <c r="J21" s="17">
        <v>-1223239.864068</v>
      </c>
      <c r="K21" s="3"/>
    </row>
    <row r="22" spans="1:11" ht="15.6">
      <c r="A22" s="19"/>
      <c r="B22" s="20"/>
      <c r="C22" s="21"/>
      <c r="D22" s="17"/>
      <c r="E22" s="17"/>
      <c r="F22" s="17"/>
      <c r="G22" s="17"/>
      <c r="H22" s="17"/>
      <c r="I22" s="17"/>
      <c r="J22" s="17"/>
      <c r="K22" s="3"/>
    </row>
    <row r="23" spans="1:11" ht="15.6">
      <c r="A23" s="22" t="s">
        <v>28</v>
      </c>
      <c r="B23" s="28">
        <f>SUM(B17:B22)</f>
        <v>-22681000</v>
      </c>
      <c r="C23" s="25">
        <f aca="true" t="shared" si="1" ref="C23:J23">SUM(C17:C22)</f>
        <v>-22886840</v>
      </c>
      <c r="D23" s="25">
        <f t="shared" si="1"/>
        <v>-23485483</v>
      </c>
      <c r="E23" s="25">
        <f t="shared" si="1"/>
        <v>-22326917.27</v>
      </c>
      <c r="F23" s="25">
        <f t="shared" si="1"/>
        <v>-22326917.27</v>
      </c>
      <c r="G23" s="25">
        <f t="shared" si="1"/>
        <v>-293740.9700000001</v>
      </c>
      <c r="H23" s="25">
        <f t="shared" si="1"/>
        <v>-33732272.72391008</v>
      </c>
      <c r="I23" s="25">
        <f t="shared" si="1"/>
        <v>-36180968.09441</v>
      </c>
      <c r="J23" s="25">
        <f t="shared" si="1"/>
        <v>-38699107.14544654</v>
      </c>
      <c r="K23" s="3"/>
    </row>
    <row r="24" spans="1:11" ht="17.4">
      <c r="A24" s="29" t="s">
        <v>29</v>
      </c>
      <c r="B24" s="30"/>
      <c r="C24" s="31"/>
      <c r="D24" s="31"/>
      <c r="E24" s="32"/>
      <c r="F24" s="32"/>
      <c r="G24" s="32"/>
      <c r="H24" s="32"/>
      <c r="I24" s="32"/>
      <c r="J24" s="32"/>
      <c r="K24" s="3"/>
    </row>
    <row r="25" spans="1:11" ht="15.6">
      <c r="A25" s="10" t="s">
        <v>30</v>
      </c>
      <c r="B25" s="10"/>
      <c r="C25" s="33"/>
      <c r="D25" s="17"/>
      <c r="E25" s="17"/>
      <c r="F25" s="17"/>
      <c r="G25" s="17"/>
      <c r="H25" s="17"/>
      <c r="I25" s="17"/>
      <c r="J25" s="17"/>
      <c r="K25" s="3"/>
    </row>
    <row r="26" spans="1:11" ht="15.6">
      <c r="A26" s="34"/>
      <c r="B26" s="26"/>
      <c r="C26" s="27"/>
      <c r="D26" s="27"/>
      <c r="E26" s="27"/>
      <c r="F26" s="27"/>
      <c r="G26" s="27"/>
      <c r="H26" s="27"/>
      <c r="I26" s="27"/>
      <c r="J26" s="35"/>
      <c r="K26" s="3"/>
    </row>
    <row r="27" spans="1:11" ht="15.6">
      <c r="A27" s="34"/>
      <c r="B27" s="26"/>
      <c r="C27" s="27"/>
      <c r="D27" s="27"/>
      <c r="E27" s="27"/>
      <c r="F27" s="27"/>
      <c r="G27" s="27"/>
      <c r="H27" s="27"/>
      <c r="I27" s="27"/>
      <c r="J27" s="35"/>
      <c r="K27" s="3"/>
    </row>
    <row r="28" spans="1:11" ht="15.6">
      <c r="A28" s="10" t="s">
        <v>31</v>
      </c>
      <c r="B28" s="28">
        <f aca="true" t="shared" si="2" ref="B28:J28">SUM(B26:B27)</f>
        <v>0</v>
      </c>
      <c r="C28" s="25">
        <f t="shared" si="2"/>
        <v>0</v>
      </c>
      <c r="D28" s="25">
        <f t="shared" si="2"/>
        <v>0</v>
      </c>
      <c r="E28" s="25">
        <f t="shared" si="2"/>
        <v>0</v>
      </c>
      <c r="F28" s="25">
        <f t="shared" si="2"/>
        <v>0</v>
      </c>
      <c r="G28" s="25">
        <f t="shared" si="2"/>
        <v>0</v>
      </c>
      <c r="H28" s="25">
        <f t="shared" si="2"/>
        <v>0</v>
      </c>
      <c r="I28" s="25">
        <f t="shared" si="2"/>
        <v>0</v>
      </c>
      <c r="J28" s="25">
        <f t="shared" si="2"/>
        <v>0</v>
      </c>
      <c r="K28" s="3"/>
    </row>
    <row r="29" spans="1:11" ht="15.6">
      <c r="A29" s="29" t="s">
        <v>32</v>
      </c>
      <c r="B29" s="36">
        <f aca="true" t="shared" si="3" ref="B29:J29">B5+B15+B23+B24+B28</f>
        <v>1204318</v>
      </c>
      <c r="C29" s="37">
        <f>C5+C15+C23+C24+C28</f>
        <v>2031575</v>
      </c>
      <c r="D29" s="37">
        <f t="shared" si="3"/>
        <v>1304347</v>
      </c>
      <c r="E29" s="37">
        <f t="shared" si="3"/>
        <v>1010185.7233088054</v>
      </c>
      <c r="F29" s="37">
        <f t="shared" si="3"/>
        <v>1737413.7233088054</v>
      </c>
      <c r="G29" s="37">
        <f t="shared" si="3"/>
        <v>1596883.7599999998</v>
      </c>
      <c r="H29" s="37">
        <f t="shared" si="3"/>
        <v>1369414.4318222404</v>
      </c>
      <c r="I29" s="37">
        <f t="shared" si="3"/>
        <v>1918444.3501770347</v>
      </c>
      <c r="J29" s="37">
        <f t="shared" si="3"/>
        <v>2360497.890286714</v>
      </c>
      <c r="K29" s="3"/>
    </row>
    <row r="30" spans="1:11" ht="17.4">
      <c r="A30" s="10" t="s">
        <v>33</v>
      </c>
      <c r="B30" s="10"/>
      <c r="C30" s="33"/>
      <c r="D30" s="17"/>
      <c r="E30" s="17"/>
      <c r="F30" s="17"/>
      <c r="G30" s="17"/>
      <c r="H30" s="17"/>
      <c r="I30" s="17"/>
      <c r="J30" s="17"/>
      <c r="K30" s="3"/>
    </row>
    <row r="31" spans="1:11" ht="15.6">
      <c r="A31" s="19" t="s">
        <v>34</v>
      </c>
      <c r="B31" s="38">
        <v>-285808</v>
      </c>
      <c r="C31" s="39"/>
      <c r="D31" s="39"/>
      <c r="E31" s="39"/>
      <c r="F31" s="39"/>
      <c r="G31" s="39"/>
      <c r="H31" s="39"/>
      <c r="I31" s="39"/>
      <c r="J31" s="39"/>
      <c r="K31" s="3"/>
    </row>
    <row r="32" spans="1:11" ht="15.6">
      <c r="A32" s="19" t="s">
        <v>35</v>
      </c>
      <c r="B32" s="19"/>
      <c r="C32" s="40"/>
      <c r="D32" s="17"/>
      <c r="E32" s="17"/>
      <c r="F32" s="17"/>
      <c r="G32" s="17"/>
      <c r="H32" s="17"/>
      <c r="I32" s="17"/>
      <c r="J32" s="17"/>
      <c r="K32" s="3"/>
    </row>
    <row r="33" spans="1:11" ht="15.6">
      <c r="A33" s="19" t="s">
        <v>36</v>
      </c>
      <c r="B33" s="19"/>
      <c r="C33" s="40"/>
      <c r="D33" s="17"/>
      <c r="E33" s="17"/>
      <c r="F33" s="17"/>
      <c r="G33" s="17"/>
      <c r="H33" s="17"/>
      <c r="I33" s="17"/>
      <c r="J33" s="17"/>
      <c r="K33" s="3"/>
    </row>
    <row r="34" spans="1:11" ht="17.4">
      <c r="A34" s="19" t="s">
        <v>37</v>
      </c>
      <c r="B34" s="19"/>
      <c r="C34" s="41">
        <v>-723000</v>
      </c>
      <c r="D34" s="41">
        <f aca="true" t="shared" si="4" ref="D34">SUM(-376000,8098,-355000)</f>
        <v>-722902</v>
      </c>
      <c r="E34" s="41"/>
      <c r="F34" s="17">
        <f>+C34</f>
        <v>-723000</v>
      </c>
      <c r="G34" s="17"/>
      <c r="H34" s="17"/>
      <c r="I34" s="17"/>
      <c r="J34" s="17"/>
      <c r="K34" s="3"/>
    </row>
    <row r="35" spans="1:11" ht="17.4">
      <c r="A35" s="19" t="s">
        <v>38</v>
      </c>
      <c r="B35" s="42">
        <f>+B23/24</f>
        <v>-945041.6666666666</v>
      </c>
      <c r="C35" s="43">
        <f>+C23/24</f>
        <v>-953618.3333333334</v>
      </c>
      <c r="D35" s="43">
        <f aca="true" t="shared" si="5" ref="D35">+D23/24</f>
        <v>-978561.7916666666</v>
      </c>
      <c r="E35" s="43">
        <f>+E23/24</f>
        <v>-930288.2195833334</v>
      </c>
      <c r="F35" s="43">
        <f>+F23/24</f>
        <v>-930288.2195833334</v>
      </c>
      <c r="G35" s="43">
        <f>F35</f>
        <v>-930288.2195833334</v>
      </c>
      <c r="H35" s="43">
        <f>+H23/24</f>
        <v>-1405511.3634962533</v>
      </c>
      <c r="I35" s="43">
        <f>+I23/24</f>
        <v>-1507540.3372670833</v>
      </c>
      <c r="J35" s="43">
        <f>+J23/24</f>
        <v>-1612462.7977269392</v>
      </c>
      <c r="K35" s="3"/>
    </row>
    <row r="36" spans="1:11" ht="15.6">
      <c r="A36" s="10" t="s">
        <v>39</v>
      </c>
      <c r="B36" s="44">
        <f aca="true" t="shared" si="6" ref="B36:D36">SUM(B31:B35)</f>
        <v>-1230849.6666666665</v>
      </c>
      <c r="C36" s="45">
        <f>SUM(C31:C35)</f>
        <v>-1676618.3333333335</v>
      </c>
      <c r="D36" s="45">
        <f t="shared" si="6"/>
        <v>-1701463.7916666665</v>
      </c>
      <c r="E36" s="45">
        <f aca="true" t="shared" si="7" ref="E36:J36">SUM(E31:E35)</f>
        <v>-930288.2195833334</v>
      </c>
      <c r="F36" s="45">
        <f t="shared" si="7"/>
        <v>-1653288.2195833335</v>
      </c>
      <c r="G36" s="45">
        <f t="shared" si="7"/>
        <v>-930288.2195833334</v>
      </c>
      <c r="H36" s="45">
        <f t="shared" si="7"/>
        <v>-1405511.3634962533</v>
      </c>
      <c r="I36" s="45">
        <f t="shared" si="7"/>
        <v>-1507540.3372670833</v>
      </c>
      <c r="J36" s="45">
        <f t="shared" si="7"/>
        <v>-1612462.7977269392</v>
      </c>
      <c r="K36" s="3"/>
    </row>
    <row r="37" spans="1:11" ht="15.6">
      <c r="A37" s="14"/>
      <c r="B37" s="14"/>
      <c r="C37" s="46"/>
      <c r="D37" s="45"/>
      <c r="E37" s="45"/>
      <c r="F37" s="45"/>
      <c r="G37" s="45"/>
      <c r="H37" s="45"/>
      <c r="I37" s="45"/>
      <c r="J37" s="45"/>
      <c r="K37" s="3"/>
    </row>
    <row r="38" spans="1:11" ht="15.6">
      <c r="A38" s="14" t="s">
        <v>40</v>
      </c>
      <c r="B38" s="38">
        <f aca="true" t="shared" si="8" ref="B38:J38">ABS(IF(B29+B36&gt;0,0,B29+B36))</f>
        <v>26531.66666666651</v>
      </c>
      <c r="C38" s="17">
        <f t="shared" si="8"/>
        <v>0</v>
      </c>
      <c r="D38" s="17">
        <f t="shared" si="8"/>
        <v>397116.7916666665</v>
      </c>
      <c r="E38" s="17">
        <f t="shared" si="8"/>
        <v>0</v>
      </c>
      <c r="F38" s="17">
        <f t="shared" si="8"/>
        <v>0</v>
      </c>
      <c r="G38" s="17">
        <f t="shared" si="8"/>
        <v>0</v>
      </c>
      <c r="H38" s="17">
        <f t="shared" si="8"/>
        <v>36096.931674012914</v>
      </c>
      <c r="I38" s="17">
        <f t="shared" si="8"/>
        <v>0</v>
      </c>
      <c r="J38" s="17">
        <f t="shared" si="8"/>
        <v>0</v>
      </c>
      <c r="K38" s="3"/>
    </row>
    <row r="39" spans="1:11" ht="15.6">
      <c r="A39" s="22"/>
      <c r="B39" s="22"/>
      <c r="C39" s="47"/>
      <c r="D39" s="48"/>
      <c r="E39" s="48"/>
      <c r="F39" s="48"/>
      <c r="G39" s="48"/>
      <c r="H39" s="48"/>
      <c r="I39" s="48"/>
      <c r="J39" s="48"/>
      <c r="K39" s="3"/>
    </row>
    <row r="40" spans="1:11" ht="15.6">
      <c r="A40" s="29" t="s">
        <v>41</v>
      </c>
      <c r="B40" s="49">
        <f aca="true" t="shared" si="9" ref="B40:E40">ROUND(B29+B36+B38,0)</f>
        <v>0</v>
      </c>
      <c r="C40" s="50">
        <f>ROUND(C29+C36+C38,0)</f>
        <v>354957</v>
      </c>
      <c r="D40" s="50">
        <f t="shared" si="9"/>
        <v>0</v>
      </c>
      <c r="E40" s="50">
        <f t="shared" si="9"/>
        <v>79898</v>
      </c>
      <c r="F40" s="50">
        <f>ROUND(F29+F36+F38,0)</f>
        <v>84126</v>
      </c>
      <c r="G40" s="50">
        <f>ROUND(G29+G36+G38,0)</f>
        <v>666596</v>
      </c>
      <c r="H40" s="50">
        <f>ROUND(H29+H36+H38,0)</f>
        <v>0</v>
      </c>
      <c r="I40" s="50">
        <f>ROUND(I29+I36+I38,0)</f>
        <v>410904</v>
      </c>
      <c r="J40" s="50">
        <f>ROUND(J29+J36+J38,0)</f>
        <v>748035</v>
      </c>
      <c r="K40" s="3"/>
    </row>
    <row r="41" spans="1:11" ht="15.6">
      <c r="A41" s="51"/>
      <c r="B41" s="51"/>
      <c r="C41" s="51"/>
      <c r="D41" s="51"/>
      <c r="E41" s="51"/>
      <c r="F41" s="51"/>
      <c r="G41" s="51"/>
      <c r="H41" s="51"/>
      <c r="I41" s="51"/>
      <c r="J41" s="51"/>
      <c r="K41" s="51"/>
    </row>
    <row r="42" spans="1:11" ht="15.6">
      <c r="A42" s="52" t="s">
        <v>42</v>
      </c>
      <c r="B42" s="52"/>
      <c r="C42" s="52"/>
      <c r="D42" s="53"/>
      <c r="E42" s="53"/>
      <c r="F42" s="53"/>
      <c r="G42" s="53"/>
      <c r="H42" s="53"/>
      <c r="I42" s="53"/>
      <c r="J42" s="53"/>
      <c r="K42" s="51"/>
    </row>
    <row r="43" spans="1:11" ht="16.2">
      <c r="A43" s="54" t="s">
        <v>43</v>
      </c>
      <c r="B43" s="54"/>
      <c r="C43" s="54"/>
      <c r="D43" s="54"/>
      <c r="E43" s="54"/>
      <c r="F43" s="54"/>
      <c r="G43" s="54"/>
      <c r="H43" s="54"/>
      <c r="I43" s="54"/>
      <c r="J43" s="54"/>
      <c r="K43" s="51"/>
    </row>
    <row r="44" spans="1:11" ht="15">
      <c r="A44" s="55" t="s">
        <v>44</v>
      </c>
      <c r="B44" s="55"/>
      <c r="C44" s="55"/>
      <c r="D44" s="55"/>
      <c r="E44" s="55"/>
      <c r="F44" s="55"/>
      <c r="G44" s="55"/>
      <c r="H44" s="55"/>
      <c r="I44" s="55"/>
      <c r="J44" s="55"/>
      <c r="K44" s="56"/>
    </row>
    <row r="45" spans="1:11" ht="15">
      <c r="A45" s="55" t="s">
        <v>45</v>
      </c>
      <c r="B45" s="55"/>
      <c r="C45" s="55"/>
      <c r="D45" s="55"/>
      <c r="E45" s="55"/>
      <c r="F45" s="55"/>
      <c r="G45" s="55"/>
      <c r="H45" s="55"/>
      <c r="I45" s="55"/>
      <c r="J45" s="55"/>
      <c r="K45" s="56"/>
    </row>
    <row r="46" spans="1:11" ht="15">
      <c r="A46" s="55" t="s">
        <v>46</v>
      </c>
      <c r="B46" s="55"/>
      <c r="C46" s="55"/>
      <c r="D46" s="55"/>
      <c r="E46" s="55"/>
      <c r="F46" s="55"/>
      <c r="G46" s="55"/>
      <c r="H46" s="55"/>
      <c r="I46" s="55"/>
      <c r="J46" s="55"/>
      <c r="K46" s="56"/>
    </row>
    <row r="47" spans="1:11" ht="16.2">
      <c r="A47" s="55" t="s">
        <v>47</v>
      </c>
      <c r="B47" s="55"/>
      <c r="C47" s="55"/>
      <c r="D47" s="55"/>
      <c r="E47" s="55"/>
      <c r="F47" s="55"/>
      <c r="G47" s="55"/>
      <c r="H47" s="55"/>
      <c r="I47" s="55"/>
      <c r="J47" s="55"/>
      <c r="K47" s="57"/>
    </row>
    <row r="48" spans="1:11" ht="16.2">
      <c r="A48" s="55" t="s">
        <v>48</v>
      </c>
      <c r="B48" s="55"/>
      <c r="C48" s="55"/>
      <c r="D48" s="55"/>
      <c r="E48" s="55"/>
      <c r="F48" s="55"/>
      <c r="G48" s="55"/>
      <c r="H48" s="55"/>
      <c r="I48" s="55"/>
      <c r="J48" s="55"/>
      <c r="K48" s="57"/>
    </row>
    <row r="49" spans="1:11" ht="16.2">
      <c r="A49" s="55" t="s">
        <v>49</v>
      </c>
      <c r="B49" s="55"/>
      <c r="C49" s="55"/>
      <c r="D49" s="55"/>
      <c r="E49" s="55"/>
      <c r="F49" s="55"/>
      <c r="G49" s="55"/>
      <c r="H49" s="55"/>
      <c r="I49" s="55"/>
      <c r="J49" s="55"/>
      <c r="K49" s="57"/>
    </row>
    <row r="50" spans="1:11" ht="16.2">
      <c r="A50" s="55" t="s">
        <v>50</v>
      </c>
      <c r="B50" s="55"/>
      <c r="C50" s="55"/>
      <c r="D50" s="55"/>
      <c r="E50" s="55"/>
      <c r="F50" s="55"/>
      <c r="G50" s="55"/>
      <c r="H50" s="55"/>
      <c r="I50" s="55"/>
      <c r="J50" s="55"/>
      <c r="K50" s="57"/>
    </row>
    <row r="51" spans="1:11" ht="16.2">
      <c r="A51" s="55" t="s">
        <v>51</v>
      </c>
      <c r="B51" s="55"/>
      <c r="C51" s="55"/>
      <c r="D51" s="55"/>
      <c r="E51" s="55"/>
      <c r="F51" s="55"/>
      <c r="G51" s="55"/>
      <c r="H51" s="55"/>
      <c r="I51" s="55"/>
      <c r="J51" s="55"/>
      <c r="K51" s="57"/>
    </row>
    <row r="52" spans="1:11" ht="16.2">
      <c r="A52" s="55" t="s">
        <v>52</v>
      </c>
      <c r="B52" s="55"/>
      <c r="C52" s="55"/>
      <c r="D52" s="55"/>
      <c r="E52" s="55"/>
      <c r="F52" s="55"/>
      <c r="G52" s="55"/>
      <c r="H52" s="55"/>
      <c r="I52" s="55"/>
      <c r="J52" s="55"/>
      <c r="K52" s="57"/>
    </row>
  </sheetData>
  <mergeCells count="12">
    <mergeCell ref="A47:J47"/>
    <mergeCell ref="A48:J48"/>
    <mergeCell ref="A49:J49"/>
    <mergeCell ref="A50:J50"/>
    <mergeCell ref="A51:J51"/>
    <mergeCell ref="A52:J52"/>
    <mergeCell ref="A1:K1"/>
    <mergeCell ref="A2:K2"/>
    <mergeCell ref="A43:J43"/>
    <mergeCell ref="A44:J44"/>
    <mergeCell ref="A45:J45"/>
    <mergeCell ref="A46:J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Record, Jim</cp:lastModifiedBy>
  <dcterms:created xsi:type="dcterms:W3CDTF">2017-03-09T19:29:17Z</dcterms:created>
  <dcterms:modified xsi:type="dcterms:W3CDTF">2017-03-09T19:31:10Z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