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0960 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'[5]original TA contracts'!#REF!</definedName>
    <definedName name="all_other_reduction">'[2]2001 Final Target Reductions'!#REF!</definedName>
    <definedName name="Appro">#REF!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'[2]2001 Final Target Reductions'!#REF!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gg" hidden="1">{"Dis",#N/A,FALSE,"ReorgRevisted"}</definedName>
    <definedName name="housingtot">'[5]original TA contracts'!#REF!</definedName>
    <definedName name="human_service_reduction">'[2]2001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'[2]2001 Final Target Reductions'!#REF!</definedName>
    <definedName name="mandatory_adds">'[2]2001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utcomes">#REF!</definedName>
    <definedName name="overhead_reduction">'[2]2001 Final Target Reductions'!#REF!</definedName>
    <definedName name="p" hidden="1">{"Dis",#N/A,FALSE,"ReorgRevisted"}</definedName>
    <definedName name="_xlnm.Print_Area" localSheetId="0">'0960 Financial Plan'!$A$3:$G$41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'[2]2001 Final Target Reductions'!#REF!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'[2]2001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<sst xmlns="http://schemas.openxmlformats.org/spreadsheetml/2006/main" count="41" uniqueCount="41">
  <si>
    <t>Non-CX Financial Plan</t>
  </si>
  <si>
    <t>Fund Name: Substance Abuse Fund</t>
  </si>
  <si>
    <t>Fund Number: '000001260</t>
  </si>
  <si>
    <t xml:space="preserve">1st Qtr Supplemental </t>
  </si>
  <si>
    <t>Prepared by:  Amor Amante</t>
  </si>
  <si>
    <t>Date Prepared:  07/10/2007</t>
  </si>
  <si>
    <t>2008 Adopted</t>
  </si>
  <si>
    <t>2008 Revised</t>
  </si>
  <si>
    <t>Estimated-Adopted Change</t>
  </si>
  <si>
    <t>Explanation of Change</t>
  </si>
  <si>
    <t>Beginning Fund Balance</t>
  </si>
  <si>
    <t>Revenues</t>
  </si>
  <si>
    <t>* Federal (33100, 33300)</t>
  </si>
  <si>
    <t>* State (33400)</t>
  </si>
  <si>
    <t>Revenue backed reappropriation</t>
  </si>
  <si>
    <t>* Intergovt. Revenues (33800)</t>
  </si>
  <si>
    <t>* Charges for Services (33400)</t>
  </si>
  <si>
    <t>*  Miscellaneous Revenue (36000)</t>
  </si>
  <si>
    <t>*  Other Financing Sources (39785)</t>
  </si>
  <si>
    <t>*  CX Transfers (39780,39712)</t>
  </si>
  <si>
    <t>Total Revenues</t>
  </si>
  <si>
    <t xml:space="preserve">Expenditures </t>
  </si>
  <si>
    <t>* Admin</t>
  </si>
  <si>
    <t>* Programs and Contracts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</si>
  <si>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</si>
  <si>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</si>
  <si>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</si>
  <si>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</si>
  <si>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</si>
  <si>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</si>
  <si>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*  Encumbrance Carryover</t>
  </si>
  <si>
    <t xml:space="preserve">*  Revenue Backed Reappropriation  </t>
  </si>
  <si>
    <t>Total Reserves &amp; Designations</t>
  </si>
  <si>
    <t>Ending Undesignated Fund Balance</t>
  </si>
  <si>
    <t>Financial Plan Notes:</t>
  </si>
  <si>
    <r>
      <t xml:space="preserve">2007    Actual </t>
    </r>
    <r>
      <rPr>
        <b/>
        <vertAlign val="superscript"/>
        <sz val="12"/>
        <rFont val="Arial"/>
        <family val="2"/>
      </rPr>
      <t>1</t>
    </r>
  </si>
  <si>
    <r>
      <t xml:space="preserve">2008 Estimated </t>
    </r>
    <r>
      <rPr>
        <b/>
        <vertAlign val="superscript"/>
        <sz val="12"/>
        <rFont val="Arial"/>
        <family val="2"/>
      </rPr>
      <t>2</t>
    </r>
  </si>
  <si>
    <r>
      <t>Target Fund Balance</t>
    </r>
    <r>
      <rPr>
        <b/>
        <vertAlign val="superscript"/>
        <sz val="12"/>
        <rFont val="Arial"/>
        <family val="2"/>
      </rPr>
      <t xml:space="preserve"> 3 </t>
    </r>
  </si>
  <si>
    <r>
      <t xml:space="preserve">1  </t>
    </r>
    <r>
      <rPr>
        <sz val="10"/>
        <rFont val="Arial"/>
        <family val="2"/>
      </rPr>
      <t xml:space="preserve"> 2007 Actuals are from 14th Month ARMS.</t>
    </r>
  </si>
  <si>
    <r>
      <t xml:space="preserve">2   </t>
    </r>
    <r>
      <rPr>
        <sz val="10"/>
        <rFont val="Arial"/>
        <family val="2"/>
      </rPr>
      <t>2008 Estimated is based on updated revenues and expenditures projected.</t>
    </r>
  </si>
  <si>
    <r>
      <t xml:space="preserve">3  </t>
    </r>
    <r>
      <rPr>
        <sz val="10"/>
        <rFont val="Arial"/>
        <family val="2"/>
      </rPr>
      <t xml:space="preserve"> Target fund balance equals 1% of annual expenditures.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</si>
</sst>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mm/dd/yy"/>
    <numFmt numFmtId="167" formatCode="&quot;$&quot;* #,##0.00_);[Red]&quot;$&quot;* \(#,##0.00\)"/>
    <numFmt numFmtId="168" formatCode="00\-000\-000\-0"/>
    <numFmt numFmtId="169" formatCode="[&lt;=9999999]000\-0000;[&gt;9999999]\(000\)\ 000\-0000;General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center"/>
      <protection locked="0"/>
    </xf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0" fillId="0" borderId="0">
      <alignment horizontal="center"/>
      <protection locked="0"/>
    </xf>
    <xf numFmtId="0" fontId="0" fillId="0" borderId="0">
      <alignment horizontal="center"/>
      <protection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7" fontId="0" fillId="0" borderId="9" applyFont="0" applyFill="0" applyProtection="0">
      <alignment/>
    </xf>
    <xf numFmtId="41" fontId="7" fillId="0" borderId="10" applyBorder="0">
      <alignment/>
      <protection/>
    </xf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7" fontId="10" fillId="0" borderId="0" xfId="60" applyFont="1" applyBorder="1" applyAlignment="1">
      <alignment horizontal="left" vertical="top" wrapText="1"/>
      <protection/>
    </xf>
    <xf numFmtId="37" fontId="11" fillId="0" borderId="0" xfId="60" applyFont="1" applyBorder="1" applyAlignment="1" quotePrefix="1">
      <alignment horizontal="center"/>
      <protection/>
    </xf>
    <xf numFmtId="0" fontId="7" fillId="0" borderId="0" xfId="0" applyFont="1" applyAlignment="1">
      <alignment/>
    </xf>
    <xf numFmtId="37" fontId="11" fillId="0" borderId="11" xfId="60" applyFont="1" applyFill="1" applyBorder="1" applyAlignment="1">
      <alignment horizontal="left" wrapText="1"/>
      <protection/>
    </xf>
    <xf numFmtId="38" fontId="11" fillId="0" borderId="11" xfId="60" applyNumberFormat="1" applyFont="1" applyFill="1" applyBorder="1" applyAlignment="1">
      <alignment horizontal="centerContinuous" wrapText="1"/>
      <protection/>
    </xf>
    <xf numFmtId="37" fontId="11" fillId="33" borderId="12" xfId="60" applyFont="1" applyFill="1" applyBorder="1" applyAlignment="1">
      <alignment horizontal="center" wrapText="1"/>
      <protection/>
    </xf>
    <xf numFmtId="37" fontId="11" fillId="33" borderId="11" xfId="60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1" fillId="0" borderId="13" xfId="0" applyFont="1" applyBorder="1" applyAlignment="1">
      <alignment/>
    </xf>
    <xf numFmtId="38" fontId="13" fillId="0" borderId="14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11" fillId="0" borderId="10" xfId="0" applyFont="1" applyBorder="1" applyAlignment="1">
      <alignment/>
    </xf>
    <xf numFmtId="38" fontId="13" fillId="0" borderId="13" xfId="42" applyNumberFormat="1" applyFont="1" applyBorder="1" applyAlignment="1">
      <alignment/>
    </xf>
    <xf numFmtId="37" fontId="13" fillId="0" borderId="10" xfId="60" applyFont="1" applyBorder="1" applyAlignment="1">
      <alignment horizontal="left"/>
      <protection/>
    </xf>
    <xf numFmtId="38" fontId="13" fillId="0" borderId="10" xfId="42" applyNumberFormat="1" applyFont="1" applyBorder="1" applyAlignment="1">
      <alignment/>
    </xf>
    <xf numFmtId="37" fontId="11" fillId="0" borderId="14" xfId="60" applyFont="1" applyBorder="1" applyAlignment="1">
      <alignment horizontal="left"/>
      <protection/>
    </xf>
    <xf numFmtId="37" fontId="11" fillId="0" borderId="10" xfId="60" applyFont="1" applyBorder="1" applyAlignment="1" quotePrefix="1">
      <alignment horizontal="left"/>
      <protection/>
    </xf>
    <xf numFmtId="38" fontId="13" fillId="0" borderId="15" xfId="42" applyNumberFormat="1" applyFont="1" applyBorder="1" applyAlignment="1">
      <alignment/>
    </xf>
    <xf numFmtId="37" fontId="11" fillId="0" borderId="14" xfId="60" applyFont="1" applyBorder="1" applyAlignment="1" quotePrefix="1">
      <alignment horizontal="left"/>
      <protection/>
    </xf>
    <xf numFmtId="0" fontId="11" fillId="0" borderId="16" xfId="0" applyFont="1" applyBorder="1" applyAlignment="1">
      <alignment/>
    </xf>
    <xf numFmtId="38" fontId="13" fillId="34" borderId="14" xfId="42" applyNumberFormat="1" applyFont="1" applyFill="1" applyBorder="1" applyAlignment="1">
      <alignment/>
    </xf>
    <xf numFmtId="38" fontId="13" fillId="0" borderId="11" xfId="42" applyNumberFormat="1" applyFont="1" applyFill="1" applyBorder="1" applyAlignment="1">
      <alignment/>
    </xf>
    <xf numFmtId="38" fontId="13" fillId="0" borderId="11" xfId="42" applyNumberFormat="1" applyFont="1" applyBorder="1" applyAlignment="1">
      <alignment/>
    </xf>
    <xf numFmtId="37" fontId="11" fillId="0" borderId="17" xfId="60" applyFont="1" applyBorder="1" applyAlignment="1">
      <alignment horizontal="left"/>
      <protection/>
    </xf>
    <xf numFmtId="38" fontId="13" fillId="0" borderId="10" xfId="42" applyNumberFormat="1" applyFont="1" applyFill="1" applyBorder="1" applyAlignment="1">
      <alignment/>
    </xf>
    <xf numFmtId="38" fontId="13" fillId="0" borderId="0" xfId="42" applyNumberFormat="1" applyFont="1" applyFill="1" applyBorder="1" applyAlignment="1">
      <alignment/>
    </xf>
    <xf numFmtId="38" fontId="13" fillId="0" borderId="13" xfId="42" applyNumberFormat="1" applyFont="1" applyFill="1" applyBorder="1" applyAlignment="1">
      <alignment/>
    </xf>
    <xf numFmtId="38" fontId="13" fillId="0" borderId="0" xfId="42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7" fontId="11" fillId="0" borderId="16" xfId="60" applyFont="1" applyBorder="1" applyAlignment="1" quotePrefix="1">
      <alignment horizontal="left"/>
      <protection/>
    </xf>
    <xf numFmtId="38" fontId="13" fillId="0" borderId="14" xfId="0" applyNumberFormat="1" applyFont="1" applyBorder="1" applyAlignment="1">
      <alignment/>
    </xf>
    <xf numFmtId="38" fontId="13" fillId="0" borderId="16" xfId="0" applyNumberFormat="1" applyFont="1" applyBorder="1" applyAlignment="1">
      <alignment/>
    </xf>
    <xf numFmtId="38" fontId="13" fillId="0" borderId="18" xfId="0" applyNumberFormat="1" applyFont="1" applyBorder="1" applyAlignment="1">
      <alignment/>
    </xf>
    <xf numFmtId="38" fontId="13" fillId="0" borderId="17" xfId="42" applyNumberFormat="1" applyFont="1" applyBorder="1" applyAlignment="1">
      <alignment/>
    </xf>
    <xf numFmtId="38" fontId="13" fillId="0" borderId="19" xfId="42" applyNumberFormat="1" applyFont="1" applyBorder="1" applyAlignment="1">
      <alignment/>
    </xf>
    <xf numFmtId="164" fontId="13" fillId="0" borderId="15" xfId="42" applyNumberFormat="1" applyFont="1" applyBorder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10" xfId="42" applyNumberFormat="1" applyFont="1" applyBorder="1" applyAlignment="1">
      <alignment/>
    </xf>
    <xf numFmtId="38" fontId="13" fillId="0" borderId="15" xfId="42" applyNumberFormat="1" applyFont="1" applyFill="1" applyBorder="1" applyAlignment="1">
      <alignment/>
    </xf>
    <xf numFmtId="164" fontId="13" fillId="0" borderId="18" xfId="42" applyNumberFormat="1" applyFont="1" applyBorder="1" applyAlignment="1">
      <alignment/>
    </xf>
    <xf numFmtId="165" fontId="13" fillId="0" borderId="20" xfId="42" applyNumberFormat="1" applyFont="1" applyBorder="1" applyAlignment="1">
      <alignment/>
    </xf>
    <xf numFmtId="165" fontId="13" fillId="0" borderId="14" xfId="42" applyNumberFormat="1" applyFont="1" applyBorder="1" applyAlignment="1">
      <alignment/>
    </xf>
    <xf numFmtId="165" fontId="13" fillId="0" borderId="18" xfId="42" applyNumberFormat="1" applyFont="1" applyBorder="1" applyAlignment="1">
      <alignment/>
    </xf>
    <xf numFmtId="37" fontId="13" fillId="0" borderId="0" xfId="60" applyFont="1" applyBorder="1" applyAlignment="1">
      <alignment horizontal="left"/>
      <protection/>
    </xf>
    <xf numFmtId="38" fontId="13" fillId="0" borderId="21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37" fontId="11" fillId="0" borderId="12" xfId="60" applyFont="1" applyBorder="1" applyAlignment="1" quotePrefix="1">
      <alignment horizontal="left"/>
      <protection/>
    </xf>
    <xf numFmtId="38" fontId="13" fillId="0" borderId="11" xfId="42" applyNumberFormat="1" applyFont="1" applyBorder="1" applyAlignment="1">
      <alignment horizontal="right"/>
    </xf>
    <xf numFmtId="38" fontId="11" fillId="0" borderId="11" xfId="42" applyNumberFormat="1" applyFont="1" applyBorder="1" applyAlignment="1">
      <alignment horizontal="right"/>
    </xf>
    <xf numFmtId="164" fontId="14" fillId="0" borderId="0" xfId="42" applyNumberFormat="1" applyFont="1" applyAlignment="1">
      <alignment/>
    </xf>
    <xf numFmtId="0" fontId="14" fillId="0" borderId="0" xfId="0" applyFont="1" applyAlignment="1">
      <alignment/>
    </xf>
    <xf numFmtId="37" fontId="13" fillId="0" borderId="0" xfId="60" applyFont="1">
      <alignment/>
      <protection/>
    </xf>
    <xf numFmtId="38" fontId="13" fillId="0" borderId="0" xfId="60" applyNumberFormat="1" applyFont="1">
      <alignment/>
      <protection/>
    </xf>
    <xf numFmtId="37" fontId="11" fillId="0" borderId="0" xfId="60" applyFont="1" applyAlignment="1">
      <alignment horizontal="left"/>
      <protection/>
    </xf>
    <xf numFmtId="37" fontId="15" fillId="0" borderId="0" xfId="60" applyFont="1" applyBorder="1" applyAlignment="1" quotePrefix="1">
      <alignment horizontal="left"/>
      <protection/>
    </xf>
    <xf numFmtId="38" fontId="13" fillId="0" borderId="0" xfId="60" applyNumberFormat="1" applyFont="1" applyBorder="1">
      <alignment/>
      <protection/>
    </xf>
    <xf numFmtId="38" fontId="13" fillId="0" borderId="0" xfId="0" applyNumberFormat="1" applyFont="1" applyAlignment="1">
      <alignment/>
    </xf>
    <xf numFmtId="37" fontId="15" fillId="0" borderId="0" xfId="60" applyFont="1" applyBorder="1" applyAlignment="1" quotePrefix="1">
      <alignment horizontal="left" vertical="top"/>
      <protection/>
    </xf>
    <xf numFmtId="38" fontId="13" fillId="0" borderId="0" xfId="60" applyNumberFormat="1" applyFont="1" applyBorder="1" applyAlignment="1">
      <alignment horizontal="centerContinuous" wrapText="1"/>
      <protection/>
    </xf>
    <xf numFmtId="38" fontId="13" fillId="0" borderId="0" xfId="0" applyNumberFormat="1" applyFont="1" applyAlignment="1">
      <alignment horizontal="centerContinuous" wrapText="1"/>
    </xf>
    <xf numFmtId="38" fontId="13" fillId="0" borderId="0" xfId="60" applyNumberFormat="1" applyFont="1" applyBorder="1" applyAlignment="1">
      <alignment horizontal="left" vertical="top"/>
      <protection/>
    </xf>
    <xf numFmtId="38" fontId="7" fillId="0" borderId="0" xfId="60" applyNumberFormat="1" applyFont="1">
      <alignment/>
      <protection/>
    </xf>
    <xf numFmtId="3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8" fontId="13" fillId="0" borderId="11" xfId="0" applyNumberFormat="1" applyFont="1" applyBorder="1" applyAlignment="1">
      <alignment/>
    </xf>
    <xf numFmtId="37" fontId="9" fillId="0" borderId="0" xfId="60" applyFont="1" applyBorder="1" applyAlignment="1">
      <alignment horizontal="center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IRPLAN.XLS" xfId="60"/>
    <cellStyle name="Note" xfId="61"/>
    <cellStyle name="Output" xfId="62"/>
    <cellStyle name="Percent" xfId="63"/>
    <cellStyle name="Phone" xfId="64"/>
    <cellStyle name="Title" xfId="65"/>
    <cellStyle name="Total" xfId="66"/>
    <cellStyle name="w15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ubardta\Local%20Settings\Temporary%20Internet%20Files\OLK89\2009%20Budget%20Forms%20-%20SA%20Fund%20Revised%20062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Form1 SumofExp_RevbyAppro"/>
      <sheetName val="Form1C SumTempRequestsLK Compli"/>
      <sheetName val="Form BP Summary"/>
      <sheetName val="Form ER Equipment Replacement"/>
      <sheetName val="Form2A Master Form"/>
      <sheetName val="Form2B RB-01 (TrmtCtr&amp;ProgPO1) "/>
      <sheetName val="Form2B RB-02   (CJ PO3)"/>
      <sheetName val="Form2B RB-03 (Other CX ProgPO4)"/>
      <sheetName val="Form3A Revenue Detail"/>
      <sheetName val="Form3A Revenues"/>
      <sheetName val="Form3B-1 33156 HUD"/>
      <sheetName val="Form3B-2 33368 Title XIX"/>
      <sheetName val="Form3B-3 33381 SAPT GIA"/>
      <sheetName val="Form3B-4 43330 COP"/>
      <sheetName val="Form3B-5 43331 WASBIRT"/>
      <sheetName val="Form3B-6 43340 ATR"/>
      <sheetName val="Form3B-7 33441 DeptTrade&amp;Econ"/>
      <sheetName val="Form3B-8 33478 GFS Tanf Ref Sv"/>
      <sheetName val="Form3B-9 33481 VRDE GIA"/>
      <sheetName val="Form3B-10 43428 GF-S Drug Ct"/>
      <sheetName val="Form3B-11 43443 GF-S TANF Outst"/>
      <sheetName val="Form3B-12 43452 CJTA"/>
      <sheetName val="Form3B-13 43456 ADS Funds GRAT"/>
      <sheetName val="Form3B-14 43462 CJTA Innovative"/>
      <sheetName val="From3B-15 43463 Intensive CM"/>
      <sheetName val="Form3B-16 43466 Chd Admin CDP"/>
      <sheetName val="Form3B-17 33841 Cities "/>
      <sheetName val="Form3B-18 48160 GenGov't SC"/>
      <sheetName val="Form3B-19 48176 GenGov't Misc"/>
      <sheetName val="Form3B-20 36709 ReclaimingFutur"/>
      <sheetName val="Form3B-21 39712 CJ MH Contribut"/>
      <sheetName val="Form3B-22 39780 CX"/>
      <sheetName val="Form3B-23 39785 Contri-MH"/>
      <sheetName val="Form3C-1 43472 St TX Exp Cost "/>
      <sheetName val="Form3C-2 43473 St Parents Reuni"/>
      <sheetName val="Form 3D CX Transfer RL"/>
      <sheetName val="Form5 Financial Plan"/>
    </sheetNames>
    <sheetDataSet>
      <sheetData sheetId="10">
        <row r="34">
          <cell r="H34">
            <v>176920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2"/>
  <sheetViews>
    <sheetView tabSelected="1" zoomScalePageLayoutView="0" workbookViewId="0" topLeftCell="A43">
      <selection activeCell="F10" sqref="F10"/>
    </sheetView>
  </sheetViews>
  <sheetFormatPr defaultColWidth="8.8515625" defaultRowHeight="12.75"/>
  <cols>
    <col min="1" max="1" width="47.00390625" style="67" customWidth="1"/>
    <col min="2" max="2" width="14.28125" style="68" bestFit="1" customWidth="1"/>
    <col min="3" max="3" width="14.8515625" style="68" bestFit="1" customWidth="1"/>
    <col min="4" max="4" width="14.28125" style="68" customWidth="1"/>
    <col min="5" max="5" width="14.00390625" style="69" customWidth="1"/>
    <col min="6" max="6" width="14.421875" style="69" bestFit="1" customWidth="1"/>
    <col min="7" max="7" width="44.7109375" style="66" customWidth="1"/>
    <col min="8" max="16384" width="8.8515625" style="4" customWidth="1"/>
  </cols>
  <sheetData>
    <row r="1" spans="1:7" s="1" customFormat="1" ht="18">
      <c r="A1" s="71" t="s">
        <v>0</v>
      </c>
      <c r="B1" s="71"/>
      <c r="C1" s="71"/>
      <c r="D1" s="71"/>
      <c r="E1" s="71"/>
      <c r="F1" s="71"/>
      <c r="G1" s="71"/>
    </row>
    <row r="2" spans="1:7" s="1" customFormat="1" ht="15.75">
      <c r="A2" s="2" t="s">
        <v>1</v>
      </c>
      <c r="B2" s="2"/>
      <c r="C2" s="2"/>
      <c r="D2" s="2"/>
      <c r="E2" s="2"/>
      <c r="F2" s="2"/>
      <c r="G2" s="2"/>
    </row>
    <row r="3" spans="1:7" s="1" customFormat="1" ht="15.75">
      <c r="A3" s="2" t="s">
        <v>2</v>
      </c>
      <c r="B3" s="2"/>
      <c r="C3" s="2"/>
      <c r="D3" s="2"/>
      <c r="E3" s="2"/>
      <c r="F3" s="2"/>
      <c r="G3" s="2" t="s">
        <v>3</v>
      </c>
    </row>
    <row r="4" spans="1:7" s="1" customFormat="1" ht="15.75">
      <c r="A4" s="2" t="s">
        <v>4</v>
      </c>
      <c r="B4" s="2"/>
      <c r="C4" s="2"/>
      <c r="D4" s="2"/>
      <c r="E4" s="2"/>
      <c r="F4" s="2"/>
      <c r="G4" s="2" t="s">
        <v>5</v>
      </c>
    </row>
    <row r="5" spans="1:7" ht="15.75">
      <c r="A5" s="3"/>
      <c r="B5" s="3"/>
      <c r="C5" s="3"/>
      <c r="D5" s="3"/>
      <c r="E5" s="3"/>
      <c r="F5" s="3"/>
      <c r="G5" s="3"/>
    </row>
    <row r="6" spans="1:7" s="9" customFormat="1" ht="47.25">
      <c r="A6" s="5"/>
      <c r="B6" s="6" t="s">
        <v>35</v>
      </c>
      <c r="C6" s="6" t="s">
        <v>6</v>
      </c>
      <c r="D6" s="6" t="s">
        <v>7</v>
      </c>
      <c r="E6" s="6" t="s">
        <v>36</v>
      </c>
      <c r="F6" s="7" t="s">
        <v>8</v>
      </c>
      <c r="G6" s="8" t="s">
        <v>9</v>
      </c>
    </row>
    <row r="7" spans="1:8" ht="15.75">
      <c r="A7" s="10" t="s">
        <v>10</v>
      </c>
      <c r="B7" s="11">
        <v>2537729</v>
      </c>
      <c r="C7" s="11">
        <v>3519944</v>
      </c>
      <c r="D7" s="11">
        <f>B27</f>
        <v>2419423.190000005</v>
      </c>
      <c r="E7" s="11">
        <f>+B27</f>
        <v>2419423.190000005</v>
      </c>
      <c r="F7" s="11"/>
      <c r="G7" s="11"/>
      <c r="H7" s="12"/>
    </row>
    <row r="8" spans="1:8" ht="15.75">
      <c r="A8" s="13" t="s">
        <v>11</v>
      </c>
      <c r="B8" s="14"/>
      <c r="C8" s="14"/>
      <c r="D8" s="14"/>
      <c r="E8" s="14"/>
      <c r="F8" s="14"/>
      <c r="G8" s="14"/>
      <c r="H8" s="12"/>
    </row>
    <row r="9" spans="1:8" ht="15.75">
      <c r="A9" s="15" t="s">
        <v>12</v>
      </c>
      <c r="B9" s="16">
        <f>624566+4650980.93</f>
        <v>5275546.93</v>
      </c>
      <c r="C9" s="16">
        <f>624566+5727427</f>
        <v>6351993</v>
      </c>
      <c r="D9" s="16">
        <f>C9</f>
        <v>6351993</v>
      </c>
      <c r="E9" s="16">
        <f>D9</f>
        <v>6351993</v>
      </c>
      <c r="F9" s="16"/>
      <c r="G9" s="16"/>
      <c r="H9" s="12"/>
    </row>
    <row r="10" spans="1:8" ht="15.75">
      <c r="A10" s="15" t="s">
        <v>13</v>
      </c>
      <c r="B10" s="16">
        <v>13851484.53</v>
      </c>
      <c r="C10" s="16">
        <v>12378969</v>
      </c>
      <c r="D10" s="16">
        <f aca="true" t="shared" si="0" ref="D10:D16">C10</f>
        <v>12378969</v>
      </c>
      <c r="E10" s="16">
        <f>D10-B30</f>
        <v>14866643</v>
      </c>
      <c r="F10" s="16">
        <f>E10-D10</f>
        <v>2487674</v>
      </c>
      <c r="G10" s="16"/>
      <c r="H10" s="12"/>
    </row>
    <row r="11" spans="1:8" ht="15.75">
      <c r="A11" s="15" t="s">
        <v>15</v>
      </c>
      <c r="B11" s="16">
        <v>1171853.35</v>
      </c>
      <c r="C11" s="16">
        <v>477834</v>
      </c>
      <c r="D11" s="16">
        <f t="shared" si="0"/>
        <v>477834</v>
      </c>
      <c r="E11" s="16">
        <f>D11</f>
        <v>477834</v>
      </c>
      <c r="F11" s="16"/>
      <c r="G11" s="16"/>
      <c r="H11" s="12"/>
    </row>
    <row r="12" spans="1:8" ht="15.75">
      <c r="A12" s="15" t="s">
        <v>16</v>
      </c>
      <c r="B12" s="16">
        <v>328008.71</v>
      </c>
      <c r="C12" s="16">
        <v>1340184</v>
      </c>
      <c r="D12" s="16">
        <f t="shared" si="0"/>
        <v>1340184</v>
      </c>
      <c r="E12" s="16">
        <f>D12</f>
        <v>1340184</v>
      </c>
      <c r="F12" s="16"/>
      <c r="G12" s="16"/>
      <c r="H12" s="12"/>
    </row>
    <row r="13" spans="1:8" ht="15.75">
      <c r="A13" s="15" t="s">
        <v>17</v>
      </c>
      <c r="B13" s="16">
        <v>57982.76</v>
      </c>
      <c r="C13" s="16">
        <v>75000</v>
      </c>
      <c r="D13" s="16">
        <f t="shared" si="0"/>
        <v>75000</v>
      </c>
      <c r="E13" s="16">
        <f>D13</f>
        <v>75000</v>
      </c>
      <c r="F13" s="16"/>
      <c r="G13" s="16"/>
      <c r="H13" s="12"/>
    </row>
    <row r="14" spans="1:8" ht="15.75">
      <c r="A14" s="15" t="s">
        <v>18</v>
      </c>
      <c r="B14" s="16">
        <v>117179.5</v>
      </c>
      <c r="C14" s="16">
        <v>176920</v>
      </c>
      <c r="D14" s="16">
        <f t="shared" si="0"/>
        <v>176920</v>
      </c>
      <c r="E14" s="16">
        <f>+'[1]Form3A Revenues'!H34</f>
        <v>176920</v>
      </c>
      <c r="F14" s="16"/>
      <c r="G14" s="16"/>
      <c r="H14" s="12"/>
    </row>
    <row r="15" spans="1:8" ht="15.75">
      <c r="A15" s="15" t="s">
        <v>19</v>
      </c>
      <c r="B15" s="16">
        <f>136578+3154107</f>
        <v>3290685</v>
      </c>
      <c r="C15" s="16">
        <f>3217189+139309</f>
        <v>3356498</v>
      </c>
      <c r="D15" s="16">
        <f t="shared" si="0"/>
        <v>3356498</v>
      </c>
      <c r="E15" s="16">
        <f>D15</f>
        <v>3356498</v>
      </c>
      <c r="F15" s="16"/>
      <c r="G15" s="16"/>
      <c r="H15" s="12"/>
    </row>
    <row r="16" spans="1:8" ht="15.75">
      <c r="A16" s="17" t="s">
        <v>20</v>
      </c>
      <c r="B16" s="11">
        <f>SUM(B9:B15)</f>
        <v>24092740.780000005</v>
      </c>
      <c r="C16" s="11">
        <f>SUM(C9:C15)</f>
        <v>24157398</v>
      </c>
      <c r="D16" s="11">
        <f t="shared" si="0"/>
        <v>24157398</v>
      </c>
      <c r="E16" s="11">
        <f>SUM(E9:E15)</f>
        <v>26645072</v>
      </c>
      <c r="F16" s="11">
        <f>SUM(F9:F15)</f>
        <v>2487674</v>
      </c>
      <c r="G16" s="11"/>
      <c r="H16" s="12"/>
    </row>
    <row r="17" spans="1:8" ht="15.75">
      <c r="A17" s="18" t="s">
        <v>21</v>
      </c>
      <c r="B17" s="14"/>
      <c r="C17" s="19"/>
      <c r="D17" s="19"/>
      <c r="E17" s="14"/>
      <c r="F17" s="14"/>
      <c r="G17" s="14"/>
      <c r="H17" s="12"/>
    </row>
    <row r="18" spans="1:8" ht="15.75">
      <c r="A18" s="15" t="s">
        <v>22</v>
      </c>
      <c r="B18" s="16">
        <v>-2562610.38</v>
      </c>
      <c r="C18" s="19">
        <v>-2578071</v>
      </c>
      <c r="D18" s="19">
        <f>C18</f>
        <v>-2578071</v>
      </c>
      <c r="E18" s="16">
        <f>D18</f>
        <v>-2578071</v>
      </c>
      <c r="F18" s="16"/>
      <c r="G18" s="16"/>
      <c r="H18" s="12"/>
    </row>
    <row r="19" spans="1:8" ht="15.75">
      <c r="A19" s="15" t="s">
        <v>23</v>
      </c>
      <c r="B19" s="16">
        <f>-(24211046.59+B18)</f>
        <v>-21648436.21</v>
      </c>
      <c r="C19" s="19">
        <v>-22236557</v>
      </c>
      <c r="D19" s="19">
        <f>C19+B29</f>
        <v>-22344464</v>
      </c>
      <c r="E19" s="16">
        <f>D19+B30</f>
        <v>-24832138</v>
      </c>
      <c r="F19" s="16">
        <f>E19-D19</f>
        <v>-2487674</v>
      </c>
      <c r="G19" s="16" t="s">
        <v>14</v>
      </c>
      <c r="H19" s="12"/>
    </row>
    <row r="20" spans="1:8" ht="15.75">
      <c r="A20" s="15"/>
      <c r="B20" s="16"/>
      <c r="C20" s="19"/>
      <c r="D20" s="19"/>
      <c r="E20" s="16"/>
      <c r="F20" s="16"/>
      <c r="G20" s="16"/>
      <c r="H20" s="12"/>
    </row>
    <row r="21" spans="1:8" ht="15.75">
      <c r="A21" s="20" t="s">
        <v>24</v>
      </c>
      <c r="B21" s="11">
        <f>SUM(B18:B20)</f>
        <v>-24211046.59</v>
      </c>
      <c r="C21" s="11">
        <f>SUM(C18:C20)</f>
        <v>-24814628</v>
      </c>
      <c r="D21" s="11">
        <f>SUM(D18:D20)</f>
        <v>-24922535</v>
      </c>
      <c r="E21" s="11">
        <f>SUM(E18:E20)</f>
        <v>-27410209</v>
      </c>
      <c r="F21" s="11">
        <f>SUM(F18:F20)</f>
        <v>-2487674</v>
      </c>
      <c r="G21" s="11"/>
      <c r="H21" s="12"/>
    </row>
    <row r="22" spans="1:8" ht="15.75">
      <c r="A22" s="21" t="s">
        <v>25</v>
      </c>
      <c r="B22" s="22"/>
      <c r="C22" s="23">
        <v>74444</v>
      </c>
      <c r="D22" s="23">
        <f>D15/0.98-D15</f>
        <v>68499.95918367337</v>
      </c>
      <c r="E22" s="23">
        <f>E15/0.98-E15</f>
        <v>68499.95918367337</v>
      </c>
      <c r="F22" s="24"/>
      <c r="G22" s="24"/>
      <c r="H22" s="12"/>
    </row>
    <row r="23" spans="1:8" ht="15.75">
      <c r="A23" s="25" t="s">
        <v>26</v>
      </c>
      <c r="B23" s="26"/>
      <c r="C23" s="27"/>
      <c r="D23" s="28"/>
      <c r="E23" s="29"/>
      <c r="F23" s="16"/>
      <c r="G23" s="16"/>
      <c r="H23" s="12"/>
    </row>
    <row r="24" spans="1:8" ht="15.75">
      <c r="A24" s="15"/>
      <c r="B24" s="30"/>
      <c r="C24" s="31"/>
      <c r="D24" s="32"/>
      <c r="E24" s="27"/>
      <c r="F24" s="26"/>
      <c r="G24" s="26"/>
      <c r="H24" s="12"/>
    </row>
    <row r="25" spans="1:8" ht="15.75">
      <c r="A25" s="15"/>
      <c r="B25" s="30"/>
      <c r="C25" s="31"/>
      <c r="D25" s="32"/>
      <c r="E25" s="27"/>
      <c r="F25" s="26"/>
      <c r="G25" s="26"/>
      <c r="H25" s="12"/>
    </row>
    <row r="26" spans="1:8" ht="15.75">
      <c r="A26" s="33" t="s">
        <v>27</v>
      </c>
      <c r="B26" s="34">
        <f aca="true" t="shared" si="1" ref="B26:G26">SUM(B24:B25)</f>
        <v>0</v>
      </c>
      <c r="C26" s="35">
        <f t="shared" si="1"/>
        <v>0</v>
      </c>
      <c r="D26" s="34">
        <f t="shared" si="1"/>
        <v>0</v>
      </c>
      <c r="E26" s="36">
        <f t="shared" si="1"/>
        <v>0</v>
      </c>
      <c r="F26" s="34">
        <f t="shared" si="1"/>
        <v>0</v>
      </c>
      <c r="G26" s="34">
        <f t="shared" si="1"/>
        <v>0</v>
      </c>
      <c r="H26" s="12"/>
    </row>
    <row r="27" spans="1:8" ht="15.75">
      <c r="A27" s="33" t="s">
        <v>28</v>
      </c>
      <c r="B27" s="34">
        <f aca="true" t="shared" si="2" ref="B27:G27">B7+B16+B21+B22+B26</f>
        <v>2419423.190000005</v>
      </c>
      <c r="C27" s="35">
        <f t="shared" si="2"/>
        <v>2937158</v>
      </c>
      <c r="D27" s="34">
        <f t="shared" si="2"/>
        <v>1722786.1491836784</v>
      </c>
      <c r="E27" s="36">
        <f t="shared" si="2"/>
        <v>1722786.1491836784</v>
      </c>
      <c r="F27" s="34">
        <f t="shared" si="2"/>
        <v>0</v>
      </c>
      <c r="G27" s="34">
        <f t="shared" si="2"/>
        <v>0</v>
      </c>
      <c r="H27" s="12"/>
    </row>
    <row r="28" spans="1:8" ht="15.75">
      <c r="A28" s="18" t="s">
        <v>29</v>
      </c>
      <c r="B28" s="16"/>
      <c r="C28" s="37"/>
      <c r="D28" s="16"/>
      <c r="E28" s="38"/>
      <c r="F28" s="16"/>
      <c r="G28" s="16"/>
      <c r="H28" s="12"/>
    </row>
    <row r="29" spans="1:8" ht="15.75">
      <c r="A29" s="15" t="s">
        <v>30</v>
      </c>
      <c r="B29" s="39">
        <v>-107907</v>
      </c>
      <c r="C29" s="40"/>
      <c r="D29" s="41"/>
      <c r="E29" s="42"/>
      <c r="F29" s="26"/>
      <c r="G29" s="26"/>
      <c r="H29" s="12"/>
    </row>
    <row r="30" spans="1:8" ht="15.75">
      <c r="A30" s="15" t="s">
        <v>31</v>
      </c>
      <c r="B30" s="39">
        <v>-2487674</v>
      </c>
      <c r="C30" s="40"/>
      <c r="D30" s="41"/>
      <c r="E30" s="42"/>
      <c r="F30" s="26"/>
      <c r="G30" s="26"/>
      <c r="H30" s="12"/>
    </row>
    <row r="31" spans="1:8" ht="15.75">
      <c r="A31" s="15"/>
      <c r="B31" s="39"/>
      <c r="C31" s="40"/>
      <c r="D31" s="41"/>
      <c r="E31" s="42"/>
      <c r="F31" s="26"/>
      <c r="G31" s="26"/>
      <c r="H31" s="12"/>
    </row>
    <row r="32" spans="1:8" ht="15.75">
      <c r="A32" s="17" t="s">
        <v>32</v>
      </c>
      <c r="B32" s="43">
        <f aca="true" t="shared" si="3" ref="B32:G32">SUM(B29:B31)</f>
        <v>-2595581</v>
      </c>
      <c r="C32" s="44">
        <f t="shared" si="3"/>
        <v>0</v>
      </c>
      <c r="D32" s="45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12"/>
    </row>
    <row r="33" spans="1:8" ht="15.75">
      <c r="A33" s="33" t="s">
        <v>33</v>
      </c>
      <c r="B33" s="34">
        <f aca="true" t="shared" si="4" ref="B33:G33">+B27+B32</f>
        <v>-176157.80999999493</v>
      </c>
      <c r="C33" s="35">
        <f t="shared" si="4"/>
        <v>2937158</v>
      </c>
      <c r="D33" s="70">
        <f t="shared" si="4"/>
        <v>1722786.1491836784</v>
      </c>
      <c r="E33" s="36">
        <f t="shared" si="4"/>
        <v>1722786.1491836784</v>
      </c>
      <c r="F33" s="34">
        <f t="shared" si="4"/>
        <v>0</v>
      </c>
      <c r="G33" s="34">
        <f t="shared" si="4"/>
        <v>0</v>
      </c>
      <c r="H33" s="12"/>
    </row>
    <row r="34" spans="1:8" s="1" customFormat="1" ht="15.75">
      <c r="A34" s="47"/>
      <c r="B34" s="29"/>
      <c r="C34" s="29"/>
      <c r="D34" s="48"/>
      <c r="E34" s="48"/>
      <c r="F34" s="29"/>
      <c r="G34" s="29"/>
      <c r="H34" s="49"/>
    </row>
    <row r="35" spans="1:8" s="54" customFormat="1" ht="18.75">
      <c r="A35" s="50" t="s">
        <v>37</v>
      </c>
      <c r="B35" s="51">
        <f>-B21*0.01</f>
        <v>242110.4659</v>
      </c>
      <c r="C35" s="51">
        <f>-C21*0.01</f>
        <v>248146.28</v>
      </c>
      <c r="D35" s="51">
        <f>-D21*0.01</f>
        <v>249225.35</v>
      </c>
      <c r="E35" s="51">
        <f>-E21*0.01</f>
        <v>274102.09</v>
      </c>
      <c r="F35" s="52"/>
      <c r="G35" s="52"/>
      <c r="H35" s="53"/>
    </row>
    <row r="36" spans="1:7" ht="15.75">
      <c r="A36" s="55"/>
      <c r="B36" s="56"/>
      <c r="C36" s="56"/>
      <c r="D36" s="56"/>
      <c r="E36" s="56"/>
      <c r="F36" s="56"/>
      <c r="G36" s="56"/>
    </row>
    <row r="37" spans="1:7" ht="15.75">
      <c r="A37" s="57" t="s">
        <v>34</v>
      </c>
      <c r="B37" s="56"/>
      <c r="C37" s="56"/>
      <c r="D37" s="56"/>
      <c r="E37" s="56"/>
      <c r="F37" s="56"/>
      <c r="G37" s="56"/>
    </row>
    <row r="38" spans="1:7" ht="15.75">
      <c r="A38" s="58" t="s">
        <v>38</v>
      </c>
      <c r="B38" s="59"/>
      <c r="C38" s="59"/>
      <c r="D38" s="59"/>
      <c r="E38" s="60"/>
      <c r="F38" s="59"/>
      <c r="G38" s="60"/>
    </row>
    <row r="39" spans="1:7" ht="15.75">
      <c r="A39" s="61" t="s">
        <v>39</v>
      </c>
      <c r="B39" s="59"/>
      <c r="C39" s="59"/>
      <c r="D39" s="59"/>
      <c r="E39" s="60"/>
      <c r="F39" s="59"/>
      <c r="G39" s="59"/>
    </row>
    <row r="40" spans="1:7" ht="15.75">
      <c r="A40" s="61" t="s">
        <v>40</v>
      </c>
      <c r="B40" s="62"/>
      <c r="C40" s="62"/>
      <c r="D40" s="62"/>
      <c r="E40" s="63"/>
      <c r="F40" s="62"/>
      <c r="G40" s="59"/>
    </row>
    <row r="41" spans="1:7" ht="15.75">
      <c r="A41" s="61"/>
      <c r="B41" s="64"/>
      <c r="C41" s="64"/>
      <c r="D41" s="64"/>
      <c r="E41" s="60"/>
      <c r="F41" s="59"/>
      <c r="G41" s="60"/>
    </row>
    <row r="42" spans="1:7" ht="15.75">
      <c r="A42" s="4"/>
      <c r="B42" s="65"/>
      <c r="C42" s="65"/>
      <c r="D42" s="65"/>
      <c r="E42" s="66"/>
      <c r="F42" s="65"/>
      <c r="G42" s="65"/>
    </row>
  </sheetData>
  <sheetProtection/>
  <mergeCells count="1">
    <mergeCell ref="A1:G1"/>
  </mergeCells>
  <printOptions/>
  <pageMargins left="0.75" right="0.75" top="0.5" bottom="0.25" header="0.27" footer="0.18"/>
  <pageSetup fitToHeight="1" fitToWidth="1" horizontalDpi="600" verticalDpi="600" orientation="landscape" scale="75" r:id="rId1"/>
  <headerFooter alignWithMargins="0">
    <oddFooter>&amp;L2009 Budget Forms - SA&amp;C&amp;A&amp;R&amp;D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Janet Masuo</cp:lastModifiedBy>
  <cp:lastPrinted>2008-07-11T21:39:05Z</cp:lastPrinted>
  <dcterms:created xsi:type="dcterms:W3CDTF">2008-07-10T19:54:28Z</dcterms:created>
  <dcterms:modified xsi:type="dcterms:W3CDTF">2008-08-08T16:13:26Z</dcterms:modified>
  <cp:category/>
  <cp:version/>
  <cp:contentType/>
  <cp:contentStatus/>
</cp:coreProperties>
</file>