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<sst xmlns="http://schemas.openxmlformats.org/spreadsheetml/2006/main" count="65" uniqueCount="64">
  <si>
    <t>Solid Waste Division</t>
  </si>
  <si>
    <t>Beginning Fund Balance</t>
  </si>
  <si>
    <t xml:space="preserve">Revenues </t>
  </si>
  <si>
    <r>
      <t>* Net Disposal Fees</t>
    </r>
    <r>
      <rPr>
        <vertAlign val="superscript"/>
        <sz val="12"/>
        <rFont val="Times New Roman"/>
        <family val="1"/>
      </rPr>
      <t>4,5</t>
    </r>
  </si>
  <si>
    <t>* Grants</t>
  </si>
  <si>
    <t>* DNRP Administration (0381)</t>
  </si>
  <si>
    <t>Total Revenues</t>
  </si>
  <si>
    <t xml:space="preserve">Expenditures </t>
  </si>
  <si>
    <t>* Landfill Reserve Fund Transfer</t>
  </si>
  <si>
    <t>* Debt Service - Existing Facilities</t>
  </si>
  <si>
    <t>* Rent, Cedar Hills Landfill</t>
  </si>
  <si>
    <t>* Expenditures from Prior Year Carryover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</si>
  <si>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</si>
  <si>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</si>
  <si>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</si>
  <si>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</si>
  <si>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</si>
  <si>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</si>
  <si>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* Encumbrance Carryovers - SWD</t>
  </si>
  <si>
    <t>* Encumbrance Carryovers - DNRP Admin 0381</t>
  </si>
  <si>
    <t>* Unencumbered Carryovers - SWD</t>
  </si>
  <si>
    <t>Total Reserves &amp; Designations</t>
  </si>
  <si>
    <t>Ending Undesignated Fund Balance</t>
  </si>
  <si>
    <t>Financial Plan Notes:</t>
  </si>
  <si>
    <t>2006 Adopted</t>
  </si>
  <si>
    <t>2007 Proposed</t>
  </si>
  <si>
    <t>* Moderate Risk Waste (MRW)</t>
  </si>
  <si>
    <t>* Recycling Revenues (excluding MRW)</t>
  </si>
  <si>
    <t>* Landfill Gas to Energy</t>
  </si>
  <si>
    <t>* Interest Earnings</t>
  </si>
  <si>
    <r>
      <t>* Other</t>
    </r>
    <r>
      <rPr>
        <vertAlign val="superscript"/>
        <sz val="12"/>
        <rFont val="Times New Roman"/>
        <family val="1"/>
      </rPr>
      <t>6</t>
    </r>
  </si>
  <si>
    <t>* DNRP Admin 0381 - 1st Qtr Omnibus '06</t>
  </si>
  <si>
    <r>
      <t>* Solid Waste Division</t>
    </r>
    <r>
      <rPr>
        <vertAlign val="superscript"/>
        <sz val="12"/>
        <rFont val="Times New Roman"/>
        <family val="1"/>
      </rPr>
      <t>7</t>
    </r>
  </si>
  <si>
    <r>
      <t>* CERP Fund Transfer, Appropriation</t>
    </r>
    <r>
      <rPr>
        <vertAlign val="superscript"/>
        <sz val="12"/>
        <rFont val="Times New Roman"/>
        <family val="1"/>
      </rPr>
      <t>8</t>
    </r>
  </si>
  <si>
    <r>
      <t>* Debt Service - New Facilities</t>
    </r>
    <r>
      <rPr>
        <vertAlign val="superscript"/>
        <sz val="12"/>
        <rFont val="Times New Roman"/>
        <family val="1"/>
      </rPr>
      <t>9</t>
    </r>
  </si>
  <si>
    <r>
      <t>* Construction Fund Transfer</t>
    </r>
    <r>
      <rPr>
        <vertAlign val="superscript"/>
        <sz val="12"/>
        <rFont val="Times New Roman"/>
        <family val="1"/>
      </rPr>
      <t>10</t>
    </r>
  </si>
  <si>
    <t>* SWD - Local 0302 Supplemental</t>
  </si>
  <si>
    <t>* SWD - 1st Qtr Omn - Brownfields, Cont. Soils</t>
  </si>
  <si>
    <t>* DNRP Administration 0381</t>
  </si>
  <si>
    <t>* DNRP Admin 0381 - 1st Qtr Omn - DOE Grant</t>
  </si>
  <si>
    <r>
      <t>1</t>
    </r>
    <r>
      <rPr>
        <sz val="11"/>
        <rFont val="Times New Roman"/>
        <family val="1"/>
      </rPr>
      <t xml:space="preserve">   2005 Actuals are from the 2005 CAFR and the 14th Month ARMS report.</t>
    </r>
  </si>
  <si>
    <r>
      <t xml:space="preserve">4 </t>
    </r>
    <r>
      <rPr>
        <sz val="11"/>
        <rFont val="Times New Roman"/>
        <family val="1"/>
      </rPr>
      <t xml:space="preserve">  2006 Revised assumes tonnage of 998,583 tons based on activity year-to-date and division projections.</t>
    </r>
  </si>
  <si>
    <r>
      <t xml:space="preserve">6 </t>
    </r>
    <r>
      <rPr>
        <sz val="11"/>
        <rFont val="Times New Roman"/>
        <family val="1"/>
      </rPr>
      <t xml:space="preserve"> Other Revenue is comprised of intra-county contributions and other miscellaneous revenues.</t>
    </r>
  </si>
  <si>
    <r>
      <t xml:space="preserve">7 </t>
    </r>
    <r>
      <rPr>
        <sz val="11"/>
        <rFont val="Times New Roman"/>
        <family val="1"/>
      </rPr>
      <t xml:space="preserve"> 2005-2009 expenditures reflect savings developed for the Solid Waste Change Initiative.  2006-2009 expenditures also include costs to handle increased</t>
    </r>
  </si>
  <si>
    <r>
      <t>8</t>
    </r>
    <r>
      <rPr>
        <sz val="11"/>
        <rFont val="Times New Roman"/>
        <family val="1"/>
      </rPr>
      <t xml:space="preserve">  Based on CERP policy to maintain sinking fund contribution for equipment replacement.</t>
    </r>
  </si>
  <si>
    <r>
      <t xml:space="preserve">9  </t>
    </r>
    <r>
      <rPr>
        <sz val="11"/>
        <rFont val="Times New Roman"/>
        <family val="1"/>
      </rPr>
      <t>The new debt service expenditures are anticipated to cover bond issuances anticipated in 2007.</t>
    </r>
  </si>
  <si>
    <r>
      <t>11</t>
    </r>
    <r>
      <rPr>
        <sz val="11"/>
        <rFont val="Times New Roman"/>
        <family val="1"/>
      </rPr>
      <t xml:space="preserve"> Assumed under-expenditures equal 3% of Solid Waste Division operating expenditures, excluding grant funded expenditures.</t>
    </r>
  </si>
  <si>
    <r>
      <t>12</t>
    </r>
    <r>
      <rPr>
        <sz val="11"/>
        <rFont val="Times New Roman"/>
        <family val="1"/>
      </rPr>
      <t xml:space="preserve"> Minimum fund balance target based on 45-day cash reserve policy (SWD operating expenditures x 45/360).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</si>
  <si>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12</t>
    </r>
  </si>
  <si>
    <r>
      <t>Estimated Underexpenditures</t>
    </r>
    <r>
      <rPr>
        <b/>
        <vertAlign val="superscript"/>
        <sz val="12"/>
        <rFont val="Times New Roman"/>
        <family val="1"/>
      </rPr>
      <t>11</t>
    </r>
  </si>
  <si>
    <r>
      <t xml:space="preserve">2 </t>
    </r>
    <r>
      <rPr>
        <sz val="11"/>
        <rFont val="Times New Roman"/>
        <family val="1"/>
      </rPr>
      <t xml:space="preserve">  2006 Revised are based on preliminary estimates from Solid Waste Division made in August 2006.</t>
    </r>
  </si>
  <si>
    <r>
      <t>3</t>
    </r>
    <r>
      <rPr>
        <sz val="11"/>
        <rFont val="Times New Roman"/>
        <family val="1"/>
      </rPr>
      <t xml:space="preserve">   2008 and 2009 Projected are based on 3% inflation when better projections were not available.  </t>
    </r>
  </si>
  <si>
    <r>
      <t xml:space="preserve">5  </t>
    </r>
    <r>
      <rPr>
        <sz val="11"/>
        <rFont val="Times New Roman"/>
        <family val="1"/>
      </rPr>
      <t xml:space="preserve"> Revenue is based on the Solid Waste Division's June 2006 long-term tonnage forecast.  Forecast disposal is 1,017,000 tons in 2007, 1,052,300 tons in</t>
    </r>
  </si>
  <si>
    <t xml:space="preserve">    2008, and 1,083,869 in 2009.  Tonnage assumptions in 2006 and 2007 assume lost revenue during construction of the First Northeast  Transfer Station.</t>
  </si>
  <si>
    <t xml:space="preserve">   the Basic Fee of $95.00 per ton effective January 1, 2008.  Other rate changes are incorporated.</t>
  </si>
  <si>
    <t xml:space="preserve">    significantly improve current operations and facilitate an efficient transition to waste export.</t>
  </si>
  <si>
    <r>
      <t xml:space="preserve">10  </t>
    </r>
    <r>
      <rPr>
        <sz val="11"/>
        <rFont val="Times New Roman"/>
        <family val="1"/>
      </rPr>
      <t xml:space="preserve">This a scheduled transfer to provide the Construction Fund, 3901, with necessary resources to fund transfer station capital upgrades which will </t>
    </r>
  </si>
  <si>
    <t xml:space="preserve">   tonnage at transfer stations resulting from the increase in the regional direct fee to $69.50 per ton.  Disposal fee projections assume a rate increase to</t>
  </si>
  <si>
    <r>
      <t>2009 Projected</t>
    </r>
    <r>
      <rPr>
        <b/>
        <vertAlign val="superscript"/>
        <sz val="12"/>
        <rFont val="Times New Roman"/>
        <family val="1"/>
      </rPr>
      <t>3</t>
    </r>
  </si>
  <si>
    <r>
      <t>2008 Projected</t>
    </r>
    <r>
      <rPr>
        <b/>
        <vertAlign val="superscript"/>
        <sz val="12"/>
        <rFont val="Times New Roman"/>
        <family val="1"/>
      </rPr>
      <t>3</t>
    </r>
  </si>
  <si>
    <r>
      <t>2006 Estimated</t>
    </r>
    <r>
      <rPr>
        <b/>
        <vertAlign val="superscript"/>
        <sz val="12"/>
        <rFont val="Times New Roman"/>
        <family val="1"/>
      </rPr>
      <t>2</t>
    </r>
  </si>
  <si>
    <r>
      <t>2005    Actual</t>
    </r>
    <r>
      <rPr>
        <b/>
        <vertAlign val="superscript"/>
        <sz val="12"/>
        <rFont val="Times New Roman"/>
        <family val="1"/>
      </rPr>
      <t>1</t>
    </r>
  </si>
  <si>
    <t>Financial Plan</t>
  </si>
  <si>
    <r>
      <t>Tipping Fee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(Price per Ton)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</si>
</sst>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color indexed="17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8" fontId="2" fillId="0" borderId="0" xfId="19" applyNumberFormat="1" applyFont="1" applyBorder="1" applyAlignment="1">
      <alignment horizontal="centerContinuous" wrapText="1"/>
      <protection/>
    </xf>
    <xf numFmtId="38" fontId="1" fillId="0" borderId="0" xfId="19" applyNumberFormat="1" applyFont="1" applyFill="1" applyBorder="1" applyAlignment="1">
      <alignment horizontal="centerContinuous" wrapText="1"/>
      <protection/>
    </xf>
    <xf numFmtId="0" fontId="2" fillId="0" borderId="0" xfId="0" applyFont="1" applyBorder="1" applyAlignment="1">
      <alignment/>
    </xf>
    <xf numFmtId="37" fontId="2" fillId="0" borderId="0" xfId="19" applyFont="1">
      <alignment/>
      <protection/>
    </xf>
    <xf numFmtId="38" fontId="2" fillId="0" borderId="0" xfId="19" applyNumberFormat="1" applyFont="1">
      <alignment/>
      <protection/>
    </xf>
    <xf numFmtId="38" fontId="2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37" fontId="1" fillId="0" borderId="1" xfId="19" applyFont="1" applyFill="1" applyBorder="1" applyAlignment="1">
      <alignment horizontal="left" wrapText="1"/>
      <protection/>
    </xf>
    <xf numFmtId="38" fontId="1" fillId="0" borderId="1" xfId="19" applyNumberFormat="1" applyFont="1" applyFill="1" applyBorder="1" applyAlignment="1">
      <alignment horizontal="centerContinuous" wrapText="1"/>
      <protection/>
    </xf>
    <xf numFmtId="0" fontId="2" fillId="0" borderId="0" xfId="0" applyFont="1" applyFill="1" applyAlignment="1">
      <alignment/>
    </xf>
    <xf numFmtId="37" fontId="1" fillId="0" borderId="2" xfId="19" applyFont="1" applyBorder="1" applyAlignment="1" quotePrefix="1">
      <alignment horizontal="left"/>
      <protection/>
    </xf>
    <xf numFmtId="38" fontId="2" fillId="0" borderId="2" xfId="15" applyNumberFormat="1" applyFont="1" applyBorder="1" applyAlignment="1">
      <alignment/>
    </xf>
    <xf numFmtId="38" fontId="2" fillId="0" borderId="2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37" fontId="1" fillId="0" borderId="3" xfId="19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8" fontId="2" fillId="0" borderId="4" xfId="15" applyNumberFormat="1" applyFont="1" applyFill="1" applyBorder="1" applyAlignment="1">
      <alignment/>
    </xf>
    <xf numFmtId="37" fontId="2" fillId="0" borderId="3" xfId="19" applyFont="1" applyBorder="1" applyAlignment="1">
      <alignment horizontal="left"/>
      <protection/>
    </xf>
    <xf numFmtId="38" fontId="2" fillId="0" borderId="3" xfId="15" applyNumberFormat="1" applyFont="1" applyBorder="1" applyAlignment="1">
      <alignment/>
    </xf>
    <xf numFmtId="38" fontId="2" fillId="0" borderId="3" xfId="15" applyNumberFormat="1" applyFont="1" applyFill="1" applyBorder="1" applyAlignment="1">
      <alignment/>
    </xf>
    <xf numFmtId="37" fontId="1" fillId="0" borderId="2" xfId="19" applyFont="1" applyBorder="1" applyAlignment="1">
      <alignment horizontal="left"/>
      <protection/>
    </xf>
    <xf numFmtId="38" fontId="2" fillId="0" borderId="2" xfId="15" applyNumberFormat="1" applyFont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2" fillId="0" borderId="5" xfId="15" applyNumberFormat="1" applyFont="1" applyBorder="1" applyAlignment="1">
      <alignment/>
    </xf>
    <xf numFmtId="38" fontId="2" fillId="0" borderId="5" xfId="15" applyNumberFormat="1" applyFont="1" applyFill="1" applyBorder="1" applyAlignment="1">
      <alignment/>
    </xf>
    <xf numFmtId="0" fontId="1" fillId="0" borderId="6" xfId="0" applyFont="1" applyBorder="1" applyAlignment="1">
      <alignment/>
    </xf>
    <xf numFmtId="38" fontId="2" fillId="2" borderId="2" xfId="15" applyNumberFormat="1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37" fontId="1" fillId="0" borderId="7" xfId="19" applyFont="1" applyBorder="1" applyAlignment="1">
      <alignment horizontal="left"/>
      <protection/>
    </xf>
    <xf numFmtId="38" fontId="2" fillId="0" borderId="0" xfId="15" applyNumberFormat="1" applyFont="1" applyFill="1" applyBorder="1" applyAlignment="1">
      <alignment/>
    </xf>
    <xf numFmtId="38" fontId="2" fillId="0" borderId="7" xfId="15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38" fontId="2" fillId="0" borderId="2" xfId="0" applyNumberFormat="1" applyFont="1" applyBorder="1" applyAlignment="1">
      <alignment/>
    </xf>
    <xf numFmtId="38" fontId="2" fillId="0" borderId="2" xfId="0" applyNumberFormat="1" applyFont="1" applyFill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38" fontId="2" fillId="0" borderId="7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37" fontId="2" fillId="0" borderId="3" xfId="19" applyFont="1" applyBorder="1" applyAlignment="1" quotePrefix="1">
      <alignment horizontal="left"/>
      <protection/>
    </xf>
    <xf numFmtId="37" fontId="1" fillId="0" borderId="2" xfId="19" applyFont="1" applyBorder="1" applyAlignment="1">
      <alignment horizontal="left"/>
      <protection/>
    </xf>
    <xf numFmtId="164" fontId="2" fillId="0" borderId="8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8" xfId="15" applyNumberFormat="1" applyFont="1" applyFill="1" applyBorder="1" applyAlignment="1">
      <alignment/>
    </xf>
    <xf numFmtId="37" fontId="2" fillId="0" borderId="0" xfId="19" applyFont="1" applyBorder="1" applyAlignment="1">
      <alignment horizontal="left"/>
      <protection/>
    </xf>
    <xf numFmtId="38" fontId="2" fillId="0" borderId="0" xfId="15" applyNumberFormat="1" applyFont="1" applyBorder="1" applyAlignment="1">
      <alignment/>
    </xf>
    <xf numFmtId="38" fontId="2" fillId="0" borderId="9" xfId="15" applyNumberFormat="1" applyFont="1" applyFill="1" applyBorder="1" applyAlignment="1">
      <alignment/>
    </xf>
    <xf numFmtId="37" fontId="1" fillId="0" borderId="10" xfId="19" applyFont="1" applyBorder="1" applyAlignment="1" quotePrefix="1">
      <alignment horizontal="left"/>
      <protection/>
    </xf>
    <xf numFmtId="38" fontId="2" fillId="0" borderId="1" xfId="15" applyNumberFormat="1" applyFont="1" applyFill="1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37" fontId="1" fillId="0" borderId="0" xfId="19" applyFont="1" applyAlignment="1">
      <alignment horizontal="left"/>
      <protection/>
    </xf>
    <xf numFmtId="0" fontId="6" fillId="0" borderId="0" xfId="0" applyFont="1" applyAlignment="1">
      <alignment/>
    </xf>
    <xf numFmtId="38" fontId="2" fillId="0" borderId="0" xfId="19" applyNumberFormat="1" applyFont="1" applyBorder="1">
      <alignment/>
      <protection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Fill="1" applyAlignment="1">
      <alignment horizontal="centerContinuous" wrapText="1"/>
    </xf>
    <xf numFmtId="38" fontId="2" fillId="0" borderId="0" xfId="19" applyNumberFormat="1" applyFont="1" applyBorder="1" applyAlignment="1">
      <alignment horizontal="left" vertical="top"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37" fontId="2" fillId="0" borderId="3" xfId="19" applyFont="1" applyFill="1" applyBorder="1" applyAlignment="1">
      <alignment horizontal="left"/>
      <protection/>
    </xf>
    <xf numFmtId="38" fontId="9" fillId="0" borderId="5" xfId="15" applyNumberFormat="1" applyFont="1" applyFill="1" applyBorder="1" applyAlignment="1">
      <alignment/>
    </xf>
    <xf numFmtId="44" fontId="10" fillId="0" borderId="3" xfId="17" applyFont="1" applyBorder="1" applyAlignment="1">
      <alignment/>
    </xf>
    <xf numFmtId="44" fontId="10" fillId="0" borderId="3" xfId="17" applyFont="1" applyFill="1" applyBorder="1" applyAlignment="1">
      <alignment/>
    </xf>
    <xf numFmtId="164" fontId="2" fillId="0" borderId="0" xfId="0" applyNumberFormat="1" applyFont="1" applyAlignment="1">
      <alignment/>
    </xf>
    <xf numFmtId="37" fontId="11" fillId="0" borderId="3" xfId="19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64">
      <selection activeCell="A4" sqref="A4"/>
    </sheetView>
  </sheetViews>
  <sheetFormatPr defaultColWidth="9.140625" defaultRowHeight="12.75"/>
  <cols>
    <col min="1" max="1" width="45.28125" style="67" customWidth="1"/>
    <col min="2" max="3" width="12.7109375" style="63" customWidth="1"/>
    <col min="4" max="4" width="14.00390625" style="64" bestFit="1" customWidth="1"/>
    <col min="5" max="5" width="14.00390625" style="65" bestFit="1" customWidth="1"/>
    <col min="6" max="6" width="14.00390625" style="58" bestFit="1" customWidth="1"/>
    <col min="7" max="7" width="15.421875" style="58" customWidth="1"/>
    <col min="8" max="8" width="13.57421875" style="8" customWidth="1"/>
    <col min="9" max="9" width="13.57421875" style="8" bestFit="1" customWidth="1"/>
    <col min="10" max="16384" width="8.8515625" style="8" customWidth="1"/>
  </cols>
  <sheetData>
    <row r="1" spans="1:7" s="4" customFormat="1" ht="15.75">
      <c r="A1" s="1" t="s">
        <v>0</v>
      </c>
      <c r="B1" s="2"/>
      <c r="C1" s="2"/>
      <c r="D1" s="3"/>
      <c r="E1" s="2"/>
      <c r="F1" s="2"/>
      <c r="G1" s="2"/>
    </row>
    <row r="2" spans="1:7" s="4" customFormat="1" ht="15.75">
      <c r="A2" s="1" t="s">
        <v>62</v>
      </c>
      <c r="B2" s="2"/>
      <c r="C2" s="2"/>
      <c r="D2" s="3"/>
      <c r="E2" s="2"/>
      <c r="F2" s="2"/>
      <c r="G2" s="2"/>
    </row>
    <row r="3" spans="1:7" ht="15.75">
      <c r="A3" s="5"/>
      <c r="B3" s="6"/>
      <c r="C3" s="6"/>
      <c r="D3" s="7"/>
      <c r="E3" s="6"/>
      <c r="F3" s="6"/>
      <c r="G3" s="6"/>
    </row>
    <row r="4" spans="1:7" s="11" customFormat="1" ht="34.5">
      <c r="A4" s="9"/>
      <c r="B4" s="10" t="s">
        <v>61</v>
      </c>
      <c r="C4" s="10" t="s">
        <v>24</v>
      </c>
      <c r="D4" s="10" t="s">
        <v>60</v>
      </c>
      <c r="E4" s="10" t="s">
        <v>25</v>
      </c>
      <c r="F4" s="10" t="s">
        <v>59</v>
      </c>
      <c r="G4" s="10" t="s">
        <v>58</v>
      </c>
    </row>
    <row r="5" spans="1:8" ht="15.75">
      <c r="A5" s="12" t="s">
        <v>1</v>
      </c>
      <c r="B5" s="13">
        <v>25315818</v>
      </c>
      <c r="C5" s="13">
        <v>26926788</v>
      </c>
      <c r="D5" s="14">
        <f>+B37</f>
        <v>28372115.36999999</v>
      </c>
      <c r="E5" s="13">
        <f>+D37</f>
        <v>22963049.28072499</v>
      </c>
      <c r="F5" s="13">
        <f>+E37</f>
        <v>12423611.022655794</v>
      </c>
      <c r="G5" s="13">
        <f>+F37</f>
        <v>15386229.442655794</v>
      </c>
      <c r="H5" s="15"/>
    </row>
    <row r="6" spans="1:8" ht="15.75">
      <c r="A6" s="73" t="s">
        <v>63</v>
      </c>
      <c r="B6" s="70">
        <v>82.5</v>
      </c>
      <c r="C6" s="70">
        <v>82.5</v>
      </c>
      <c r="D6" s="71">
        <v>82.5</v>
      </c>
      <c r="E6" s="70">
        <v>82.5</v>
      </c>
      <c r="F6" s="70">
        <v>95</v>
      </c>
      <c r="G6" s="70">
        <v>95</v>
      </c>
      <c r="H6" s="15"/>
    </row>
    <row r="7" spans="1:8" ht="15.75">
      <c r="A7" s="16" t="s">
        <v>2</v>
      </c>
      <c r="B7" s="17"/>
      <c r="C7" s="17"/>
      <c r="D7" s="18"/>
      <c r="E7" s="17"/>
      <c r="F7" s="17"/>
      <c r="G7" s="17"/>
      <c r="H7" s="15"/>
    </row>
    <row r="8" spans="1:8" ht="18.75">
      <c r="A8" s="19" t="s">
        <v>3</v>
      </c>
      <c r="B8" s="20">
        <v>82141242</v>
      </c>
      <c r="C8" s="20">
        <v>80108834</v>
      </c>
      <c r="D8" s="21">
        <v>81830489</v>
      </c>
      <c r="E8" s="21">
        <v>83170290</v>
      </c>
      <c r="F8" s="20">
        <v>99302026</v>
      </c>
      <c r="G8" s="20">
        <v>102173720</v>
      </c>
      <c r="H8" s="15"/>
    </row>
    <row r="9" spans="1:8" ht="15.75">
      <c r="A9" s="19" t="s">
        <v>26</v>
      </c>
      <c r="B9" s="20">
        <v>2917637.77</v>
      </c>
      <c r="C9" s="20">
        <v>2973435</v>
      </c>
      <c r="D9" s="21">
        <v>3112435</v>
      </c>
      <c r="E9" s="21">
        <v>3460885</v>
      </c>
      <c r="F9" s="20">
        <v>3564712</v>
      </c>
      <c r="G9" s="20">
        <v>3671653</v>
      </c>
      <c r="H9" s="15"/>
    </row>
    <row r="10" spans="1:8" ht="15.75">
      <c r="A10" s="19" t="s">
        <v>27</v>
      </c>
      <c r="B10" s="20">
        <v>449418</v>
      </c>
      <c r="C10" s="20">
        <v>605600</v>
      </c>
      <c r="D10" s="21">
        <v>503000</v>
      </c>
      <c r="E10" s="21">
        <v>453000</v>
      </c>
      <c r="F10" s="20">
        <v>481590</v>
      </c>
      <c r="G10" s="20">
        <v>496038</v>
      </c>
      <c r="H10" s="15"/>
    </row>
    <row r="11" spans="1:8" ht="15.75">
      <c r="A11" s="19" t="s">
        <v>4</v>
      </c>
      <c r="B11" s="20">
        <v>529096</v>
      </c>
      <c r="C11" s="20">
        <v>588286</v>
      </c>
      <c r="D11" s="21">
        <v>1027026</v>
      </c>
      <c r="E11" s="21">
        <v>900000</v>
      </c>
      <c r="F11" s="20">
        <v>537000</v>
      </c>
      <c r="G11" s="20">
        <v>537000</v>
      </c>
      <c r="H11" s="15"/>
    </row>
    <row r="12" spans="1:8" ht="15.75">
      <c r="A12" s="19" t="s">
        <v>28</v>
      </c>
      <c r="B12" s="20"/>
      <c r="C12" s="20"/>
      <c r="D12" s="20"/>
      <c r="E12" s="21"/>
      <c r="F12" s="20"/>
      <c r="G12" s="20">
        <v>200000</v>
      </c>
      <c r="H12" s="15"/>
    </row>
    <row r="13" spans="1:8" ht="15.75">
      <c r="A13" s="19" t="s">
        <v>29</v>
      </c>
      <c r="B13" s="21">
        <v>762128</v>
      </c>
      <c r="C13" s="21">
        <v>600000</v>
      </c>
      <c r="D13" s="21">
        <f>(D5+((D8+D9+D10+D11+D12+D14)/2)+((D31-D29-D30)/2))*4.25%</f>
        <v>1028628.1107249997</v>
      </c>
      <c r="E13" s="21">
        <f>(E5+((E8+E9+E10+E11+E12+E14)/2)+((E31-E29-E30)/2))*4.25%</f>
        <v>693194.731930812</v>
      </c>
      <c r="F13" s="20">
        <v>660803</v>
      </c>
      <c r="G13" s="20">
        <v>665380</v>
      </c>
      <c r="H13" s="15"/>
    </row>
    <row r="14" spans="1:8" ht="18.75">
      <c r="A14" s="19" t="s">
        <v>30</v>
      </c>
      <c r="B14" s="20">
        <v>1337185</v>
      </c>
      <c r="C14" s="20">
        <v>75567</v>
      </c>
      <c r="D14" s="21">
        <v>67221</v>
      </c>
      <c r="E14" s="21">
        <v>64646</v>
      </c>
      <c r="F14" s="20">
        <f>E14*1.03</f>
        <v>66585.38</v>
      </c>
      <c r="G14" s="20">
        <f>F14*1.03</f>
        <v>68582.94140000001</v>
      </c>
      <c r="H14" s="15"/>
    </row>
    <row r="15" spans="1:8" ht="15.75">
      <c r="A15" s="19" t="s">
        <v>5</v>
      </c>
      <c r="B15" s="20">
        <v>4392616</v>
      </c>
      <c r="C15" s="20">
        <v>4832811</v>
      </c>
      <c r="D15" s="21">
        <v>4977159</v>
      </c>
      <c r="E15" s="21">
        <v>4955245</v>
      </c>
      <c r="F15" s="20">
        <f>E15*1.03</f>
        <v>5103902.350000001</v>
      </c>
      <c r="G15" s="20">
        <f>F15*1.03</f>
        <v>5257019.420500001</v>
      </c>
      <c r="H15" s="15"/>
    </row>
    <row r="16" spans="1:9" ht="15.75">
      <c r="A16" s="19" t="s">
        <v>31</v>
      </c>
      <c r="B16" s="20"/>
      <c r="C16" s="20"/>
      <c r="D16" s="21">
        <v>250000</v>
      </c>
      <c r="E16" s="21"/>
      <c r="F16" s="20"/>
      <c r="G16" s="20"/>
      <c r="H16" s="15"/>
      <c r="I16" s="15"/>
    </row>
    <row r="17" spans="1:8" ht="15.75">
      <c r="A17" s="22" t="s">
        <v>6</v>
      </c>
      <c r="B17" s="23">
        <f aca="true" t="shared" si="0" ref="B17:G17">SUM(B8:B16)</f>
        <v>92529322.77</v>
      </c>
      <c r="C17" s="23">
        <f t="shared" si="0"/>
        <v>89784533</v>
      </c>
      <c r="D17" s="24">
        <f t="shared" si="0"/>
        <v>92795958.110725</v>
      </c>
      <c r="E17" s="23">
        <f t="shared" si="0"/>
        <v>93697260.7319308</v>
      </c>
      <c r="F17" s="23">
        <f t="shared" si="0"/>
        <v>109716618.72999999</v>
      </c>
      <c r="G17" s="23">
        <f t="shared" si="0"/>
        <v>113069393.3619</v>
      </c>
      <c r="H17" s="15"/>
    </row>
    <row r="18" spans="1:8" ht="15.75">
      <c r="A18" s="16" t="s">
        <v>7</v>
      </c>
      <c r="B18" s="17"/>
      <c r="C18" s="25"/>
      <c r="D18" s="18"/>
      <c r="E18" s="17"/>
      <c r="F18" s="17"/>
      <c r="G18" s="17"/>
      <c r="H18" s="15"/>
    </row>
    <row r="19" spans="1:8" ht="18.75">
      <c r="A19" s="19" t="s">
        <v>32</v>
      </c>
      <c r="B19" s="20">
        <v>-61175575</v>
      </c>
      <c r="C19" s="25">
        <v>-66820721</v>
      </c>
      <c r="D19" s="25">
        <f>-669000-66820721</f>
        <v>-67489721</v>
      </c>
      <c r="E19" s="21">
        <v>-73445452</v>
      </c>
      <c r="F19" s="20">
        <v>-74928069</v>
      </c>
      <c r="G19" s="20">
        <v>-77754260</v>
      </c>
      <c r="H19" s="15"/>
    </row>
    <row r="20" spans="1:9" ht="15.75">
      <c r="A20" s="19" t="s">
        <v>8</v>
      </c>
      <c r="B20" s="20">
        <v>-8009717.4</v>
      </c>
      <c r="C20" s="25">
        <v>-8021240</v>
      </c>
      <c r="D20" s="25">
        <v>-5634432</v>
      </c>
      <c r="E20" s="21">
        <v>-5849280</v>
      </c>
      <c r="F20" s="20">
        <v>-6230963</v>
      </c>
      <c r="G20" s="20">
        <v>-6601470</v>
      </c>
      <c r="H20" s="15"/>
      <c r="I20" s="15"/>
    </row>
    <row r="21" spans="1:9" ht="18.75">
      <c r="A21" s="19" t="s">
        <v>33</v>
      </c>
      <c r="B21" s="20">
        <v>-2520000</v>
      </c>
      <c r="C21" s="25">
        <v>-3398342</v>
      </c>
      <c r="D21" s="25">
        <v>-3398342</v>
      </c>
      <c r="E21" s="21">
        <v>-4099189</v>
      </c>
      <c r="F21" s="20">
        <v>-5603946</v>
      </c>
      <c r="G21" s="20">
        <v>-5103946</v>
      </c>
      <c r="H21" s="72"/>
      <c r="I21" s="72"/>
    </row>
    <row r="22" spans="1:8" ht="15.75">
      <c r="A22" s="19" t="s">
        <v>9</v>
      </c>
      <c r="B22" s="20">
        <v>-6262745</v>
      </c>
      <c r="C22" s="25">
        <v>-6272857</v>
      </c>
      <c r="D22" s="25">
        <v>-6272857</v>
      </c>
      <c r="E22" s="20">
        <v>-6290715</v>
      </c>
      <c r="F22" s="21">
        <v>-2714284</v>
      </c>
      <c r="G22" s="21">
        <v>-2711743</v>
      </c>
      <c r="H22" s="15"/>
    </row>
    <row r="23" spans="1:8" ht="18.75">
      <c r="A23" s="19" t="s">
        <v>34</v>
      </c>
      <c r="B23" s="20"/>
      <c r="C23" s="25"/>
      <c r="D23" s="21"/>
      <c r="E23" s="21"/>
      <c r="F23" s="21">
        <v>-3410310</v>
      </c>
      <c r="G23" s="21">
        <v>-5576860</v>
      </c>
      <c r="H23" s="15"/>
    </row>
    <row r="24" spans="1:8" ht="18.75">
      <c r="A24" s="68" t="s">
        <v>35</v>
      </c>
      <c r="B24" s="21"/>
      <c r="C24" s="26"/>
      <c r="D24" s="21"/>
      <c r="E24" s="21">
        <v>-4011766</v>
      </c>
      <c r="F24" s="21">
        <v>-3000000</v>
      </c>
      <c r="G24" s="21">
        <v>-3000000</v>
      </c>
      <c r="H24" s="15"/>
    </row>
    <row r="25" spans="1:8" ht="15.75">
      <c r="A25" s="19" t="s">
        <v>10</v>
      </c>
      <c r="B25" s="20">
        <v>-7210000</v>
      </c>
      <c r="C25" s="25">
        <v>-7426300</v>
      </c>
      <c r="D25" s="21">
        <v>-7426300</v>
      </c>
      <c r="E25" s="20">
        <v>-7657589</v>
      </c>
      <c r="F25" s="20">
        <f>E25*1.03</f>
        <v>-7887316.67</v>
      </c>
      <c r="G25" s="20">
        <f>F25*1.03</f>
        <v>-8123936.1701</v>
      </c>
      <c r="H25" s="15"/>
    </row>
    <row r="26" spans="1:8" ht="15.75">
      <c r="A26" s="19" t="s">
        <v>11</v>
      </c>
      <c r="B26" s="20"/>
      <c r="C26" s="69"/>
      <c r="D26" s="21">
        <v>-3200431</v>
      </c>
      <c r="E26" s="20"/>
      <c r="F26" s="20"/>
      <c r="G26" s="20"/>
      <c r="H26" s="15"/>
    </row>
    <row r="27" spans="1:8" ht="15.75">
      <c r="A27" s="19" t="s">
        <v>36</v>
      </c>
      <c r="B27" s="20"/>
      <c r="C27" s="69"/>
      <c r="D27" s="21">
        <v>-1078914</v>
      </c>
      <c r="E27" s="20"/>
      <c r="F27" s="20"/>
      <c r="G27" s="20"/>
      <c r="H27" s="15"/>
    </row>
    <row r="28" spans="1:8" ht="15.75">
      <c r="A28" s="19" t="s">
        <v>37</v>
      </c>
      <c r="B28" s="20"/>
      <c r="C28" s="69"/>
      <c r="D28" s="26">
        <v>-377376</v>
      </c>
      <c r="E28" s="20"/>
      <c r="F28" s="20"/>
      <c r="G28" s="20"/>
      <c r="H28" s="15"/>
    </row>
    <row r="29" spans="1:8" ht="15.75">
      <c r="A29" s="19" t="s">
        <v>38</v>
      </c>
      <c r="B29" s="20">
        <v>-4294988</v>
      </c>
      <c r="C29" s="25">
        <v>-4977159</v>
      </c>
      <c r="D29" s="25">
        <v>-4977159</v>
      </c>
      <c r="E29" s="21">
        <v>-4955245</v>
      </c>
      <c r="F29" s="20">
        <f>E29*1.03</f>
        <v>-5103902.350000001</v>
      </c>
      <c r="G29" s="20">
        <f>F29*1.03</f>
        <v>-5257019.420500001</v>
      </c>
      <c r="H29" s="15"/>
    </row>
    <row r="30" spans="1:8" ht="15.75">
      <c r="A30" s="19" t="s">
        <v>39</v>
      </c>
      <c r="B30" s="20"/>
      <c r="C30" s="25"/>
      <c r="D30" s="25">
        <v>-250000</v>
      </c>
      <c r="E30" s="21"/>
      <c r="F30" s="20"/>
      <c r="G30" s="20"/>
      <c r="H30" s="15"/>
    </row>
    <row r="31" spans="1:8" ht="15.75">
      <c r="A31" s="12" t="s">
        <v>12</v>
      </c>
      <c r="B31" s="13">
        <f aca="true" t="shared" si="1" ref="B31:G31">SUM(B19:B30)</f>
        <v>-89473025.4</v>
      </c>
      <c r="C31" s="13">
        <f t="shared" si="1"/>
        <v>-96916619</v>
      </c>
      <c r="D31" s="14">
        <f t="shared" si="1"/>
        <v>-100105532</v>
      </c>
      <c r="E31" s="13">
        <f>SUM(E19:E30)</f>
        <v>-106309236</v>
      </c>
      <c r="F31" s="13">
        <f t="shared" si="1"/>
        <v>-108878791.02</v>
      </c>
      <c r="G31" s="13">
        <f t="shared" si="1"/>
        <v>-114129234.5906</v>
      </c>
      <c r="H31" s="15"/>
    </row>
    <row r="32" spans="1:8" ht="18.75">
      <c r="A32" s="27" t="s">
        <v>49</v>
      </c>
      <c r="B32" s="28"/>
      <c r="C32" s="29">
        <f>-(C19+C11+C9)*0.03</f>
        <v>1897770</v>
      </c>
      <c r="D32" s="29">
        <f>-(D19+D11+D9)*0.03</f>
        <v>1900507.7999999998</v>
      </c>
      <c r="E32" s="29">
        <f>-(E19+E11+E9)*0.03</f>
        <v>2072537.01</v>
      </c>
      <c r="F32" s="29">
        <f>-(F19+F11+F9)*0.03</f>
        <v>2124790.71</v>
      </c>
      <c r="G32" s="29">
        <f>-(G19+G11+G9)*0.03</f>
        <v>2206368.21</v>
      </c>
      <c r="H32" s="15"/>
    </row>
    <row r="33" spans="1:8" ht="15.75">
      <c r="A33" s="30" t="s">
        <v>13</v>
      </c>
      <c r="B33" s="21"/>
      <c r="C33" s="31"/>
      <c r="D33" s="32"/>
      <c r="E33" s="20"/>
      <c r="F33" s="20"/>
      <c r="G33" s="20"/>
      <c r="H33" s="15"/>
    </row>
    <row r="34" spans="1:8" ht="15.75">
      <c r="A34" s="19" t="s">
        <v>14</v>
      </c>
      <c r="B34" s="33"/>
      <c r="C34" s="34"/>
      <c r="D34" s="32"/>
      <c r="E34" s="21"/>
      <c r="F34" s="21"/>
      <c r="G34" s="21"/>
      <c r="H34" s="15"/>
    </row>
    <row r="35" spans="1:8" ht="15.75">
      <c r="A35" s="19" t="s">
        <v>14</v>
      </c>
      <c r="B35" s="33"/>
      <c r="C35" s="34"/>
      <c r="D35" s="32"/>
      <c r="E35" s="21"/>
      <c r="F35" s="21"/>
      <c r="G35" s="21"/>
      <c r="H35" s="15"/>
    </row>
    <row r="36" spans="1:8" ht="15.75">
      <c r="A36" s="35" t="s">
        <v>15</v>
      </c>
      <c r="B36" s="36">
        <f aca="true" t="shared" si="2" ref="B36:G36">SUM(B34:B35)</f>
        <v>0</v>
      </c>
      <c r="C36" s="36">
        <f t="shared" si="2"/>
        <v>0</v>
      </c>
      <c r="D36" s="37">
        <f t="shared" si="2"/>
        <v>0</v>
      </c>
      <c r="E36" s="36">
        <f t="shared" si="2"/>
        <v>0</v>
      </c>
      <c r="F36" s="36">
        <f t="shared" si="2"/>
        <v>0</v>
      </c>
      <c r="G36" s="36">
        <f t="shared" si="2"/>
        <v>0</v>
      </c>
      <c r="H36" s="15"/>
    </row>
    <row r="37" spans="1:8" ht="15.75">
      <c r="A37" s="38" t="s">
        <v>16</v>
      </c>
      <c r="B37" s="36">
        <f aca="true" t="shared" si="3" ref="B37:G37">B5+B17+B31+B32+B36</f>
        <v>28372115.36999999</v>
      </c>
      <c r="C37" s="36">
        <f t="shared" si="3"/>
        <v>21692472</v>
      </c>
      <c r="D37" s="37">
        <f t="shared" si="3"/>
        <v>22963049.28072499</v>
      </c>
      <c r="E37" s="36">
        <f t="shared" si="3"/>
        <v>12423611.022655794</v>
      </c>
      <c r="F37" s="36">
        <f t="shared" si="3"/>
        <v>15386229.442655794</v>
      </c>
      <c r="G37" s="36">
        <f t="shared" si="3"/>
        <v>16532756.423955806</v>
      </c>
      <c r="H37" s="15"/>
    </row>
    <row r="38" spans="1:8" ht="15.75">
      <c r="A38" s="16" t="s">
        <v>17</v>
      </c>
      <c r="B38" s="20"/>
      <c r="C38" s="39"/>
      <c r="D38" s="18"/>
      <c r="E38" s="20"/>
      <c r="F38" s="20"/>
      <c r="G38" s="20"/>
      <c r="H38" s="15"/>
    </row>
    <row r="39" spans="1:8" ht="15.75">
      <c r="A39" s="19" t="s">
        <v>18</v>
      </c>
      <c r="B39" s="40">
        <v>-3139346</v>
      </c>
      <c r="C39" s="41"/>
      <c r="D39" s="21"/>
      <c r="E39" s="21"/>
      <c r="F39" s="21"/>
      <c r="G39" s="21"/>
      <c r="H39" s="15"/>
    </row>
    <row r="40" spans="1:8" ht="15.75">
      <c r="A40" s="42" t="s">
        <v>19</v>
      </c>
      <c r="B40" s="40">
        <v>-61085</v>
      </c>
      <c r="C40" s="41"/>
      <c r="D40" s="21"/>
      <c r="E40" s="21"/>
      <c r="F40" s="21"/>
      <c r="G40" s="21"/>
      <c r="H40" s="15"/>
    </row>
    <row r="41" spans="1:8" ht="15.75">
      <c r="A41" s="19" t="s">
        <v>20</v>
      </c>
      <c r="B41" s="40">
        <v>0</v>
      </c>
      <c r="C41" s="41"/>
      <c r="D41" s="21"/>
      <c r="E41" s="21"/>
      <c r="F41" s="21"/>
      <c r="G41" s="21"/>
      <c r="H41" s="15"/>
    </row>
    <row r="42" spans="1:8" ht="15.75">
      <c r="A42" s="43" t="s">
        <v>21</v>
      </c>
      <c r="B42" s="44">
        <f aca="true" t="shared" si="4" ref="B42:G42">SUM(B39:B41)</f>
        <v>-3200431</v>
      </c>
      <c r="C42" s="45">
        <f t="shared" si="4"/>
        <v>0</v>
      </c>
      <c r="D42" s="46">
        <f t="shared" si="4"/>
        <v>0</v>
      </c>
      <c r="E42" s="45">
        <f t="shared" si="4"/>
        <v>0</v>
      </c>
      <c r="F42" s="45">
        <f t="shared" si="4"/>
        <v>0</v>
      </c>
      <c r="G42" s="45">
        <f t="shared" si="4"/>
        <v>0</v>
      </c>
      <c r="H42" s="15"/>
    </row>
    <row r="43" spans="1:8" ht="15.75">
      <c r="A43" s="38" t="s">
        <v>22</v>
      </c>
      <c r="B43" s="36">
        <f aca="true" t="shared" si="5" ref="B43:G43">+B37+B42</f>
        <v>25171684.36999999</v>
      </c>
      <c r="C43" s="36">
        <f t="shared" si="5"/>
        <v>21692472</v>
      </c>
      <c r="D43" s="37">
        <f t="shared" si="5"/>
        <v>22963049.28072499</v>
      </c>
      <c r="E43" s="36">
        <f t="shared" si="5"/>
        <v>12423611.022655794</v>
      </c>
      <c r="F43" s="36">
        <f t="shared" si="5"/>
        <v>15386229.442655794</v>
      </c>
      <c r="G43" s="36">
        <f t="shared" si="5"/>
        <v>16532756.423955806</v>
      </c>
      <c r="H43" s="15"/>
    </row>
    <row r="44" spans="1:8" s="4" customFormat="1" ht="15.75">
      <c r="A44" s="47"/>
      <c r="B44" s="48"/>
      <c r="C44" s="48"/>
      <c r="D44" s="49"/>
      <c r="E44" s="48"/>
      <c r="F44" s="48"/>
      <c r="G44" s="48"/>
      <c r="H44" s="41"/>
    </row>
    <row r="45" spans="1:8" s="53" customFormat="1" ht="18.75">
      <c r="A45" s="50" t="s">
        <v>48</v>
      </c>
      <c r="B45" s="51">
        <f aca="true" t="shared" si="6" ref="B45:G45">-B19*45/360</f>
        <v>7646946.875</v>
      </c>
      <c r="C45" s="51">
        <f t="shared" si="6"/>
        <v>8352590.125</v>
      </c>
      <c r="D45" s="51">
        <f t="shared" si="6"/>
        <v>8436215.125</v>
      </c>
      <c r="E45" s="51">
        <f t="shared" si="6"/>
        <v>9180681.5</v>
      </c>
      <c r="F45" s="51">
        <f t="shared" si="6"/>
        <v>9366008.625</v>
      </c>
      <c r="G45" s="51">
        <f t="shared" si="6"/>
        <v>9719282.5</v>
      </c>
      <c r="H45" s="52"/>
    </row>
    <row r="46" spans="1:7" ht="15.75">
      <c r="A46" s="5"/>
      <c r="B46" s="6"/>
      <c r="C46" s="6"/>
      <c r="D46" s="7"/>
      <c r="E46" s="6"/>
      <c r="F46" s="6"/>
      <c r="G46" s="6"/>
    </row>
    <row r="47" spans="1:7" ht="15.75">
      <c r="A47" s="54" t="s">
        <v>23</v>
      </c>
      <c r="B47" s="6"/>
      <c r="C47" s="6"/>
      <c r="D47" s="7"/>
      <c r="E47" s="6"/>
      <c r="F47" s="6"/>
      <c r="G47" s="6"/>
    </row>
    <row r="48" spans="1:5" ht="18">
      <c r="A48" s="55" t="s">
        <v>40</v>
      </c>
      <c r="B48" s="56"/>
      <c r="C48" s="56"/>
      <c r="D48" s="57"/>
      <c r="E48" s="56"/>
    </row>
    <row r="49" spans="1:7" ht="18">
      <c r="A49" s="55" t="s">
        <v>50</v>
      </c>
      <c r="B49" s="56"/>
      <c r="C49" s="56"/>
      <c r="D49" s="57"/>
      <c r="E49" s="56"/>
      <c r="F49" s="56"/>
      <c r="G49" s="6"/>
    </row>
    <row r="50" spans="1:7" ht="18">
      <c r="A50" s="55" t="s">
        <v>51</v>
      </c>
      <c r="B50" s="2"/>
      <c r="C50" s="2"/>
      <c r="D50" s="59"/>
      <c r="E50" s="2"/>
      <c r="F50" s="56"/>
      <c r="G50" s="6"/>
    </row>
    <row r="51" spans="1:7" ht="18">
      <c r="A51" s="55" t="s">
        <v>41</v>
      </c>
      <c r="B51" s="60"/>
      <c r="C51" s="60"/>
      <c r="D51" s="57"/>
      <c r="E51" s="56"/>
      <c r="G51" s="6"/>
    </row>
    <row r="52" spans="1:7" ht="18">
      <c r="A52" s="61" t="s">
        <v>52</v>
      </c>
      <c r="B52" s="60"/>
      <c r="C52" s="60"/>
      <c r="D52" s="57"/>
      <c r="E52" s="56"/>
      <c r="G52" s="6"/>
    </row>
    <row r="53" spans="1:7" ht="15.75">
      <c r="A53" s="62" t="s">
        <v>53</v>
      </c>
      <c r="B53" s="60"/>
      <c r="C53" s="60"/>
      <c r="D53" s="57"/>
      <c r="E53" s="56"/>
      <c r="G53" s="6"/>
    </row>
    <row r="54" spans="1:7" ht="18">
      <c r="A54" s="55" t="s">
        <v>42</v>
      </c>
      <c r="B54" s="60"/>
      <c r="C54" s="60"/>
      <c r="D54" s="57"/>
      <c r="E54" s="56"/>
      <c r="G54" s="6"/>
    </row>
    <row r="55" spans="1:7" ht="18">
      <c r="A55" s="55" t="s">
        <v>43</v>
      </c>
      <c r="B55" s="6"/>
      <c r="C55" s="6"/>
      <c r="D55" s="57"/>
      <c r="E55" s="6"/>
      <c r="F55" s="6"/>
      <c r="G55" s="6"/>
    </row>
    <row r="56" ht="15.75">
      <c r="A56" s="66" t="s">
        <v>57</v>
      </c>
    </row>
    <row r="57" ht="15.75">
      <c r="A57" s="66" t="s">
        <v>54</v>
      </c>
    </row>
    <row r="58" ht="18">
      <c r="A58" s="55" t="s">
        <v>44</v>
      </c>
    </row>
    <row r="59" ht="18">
      <c r="A59" s="55" t="s">
        <v>45</v>
      </c>
    </row>
    <row r="60" ht="18">
      <c r="A60" s="55" t="s">
        <v>56</v>
      </c>
    </row>
    <row r="61" ht="15.75">
      <c r="A61" s="66" t="s">
        <v>55</v>
      </c>
    </row>
    <row r="62" ht="18">
      <c r="A62" s="55" t="s">
        <v>46</v>
      </c>
    </row>
    <row r="63" ht="18">
      <c r="A63" s="55" t="s">
        <v>47</v>
      </c>
    </row>
  </sheetData>
  <printOptions/>
  <pageMargins left="1.1" right="0.75" top="0.65" bottom="0.65" header="0.27" footer="0.5"/>
  <pageSetup horizontalDpi="525" verticalDpi="525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youngrenl</dc:creator>
  <cp:keywords/>
  <dc:description/>
  <cp:lastModifiedBy>Masuo, Janet</cp:lastModifiedBy>
  <cp:lastPrinted>2007-02-07T22:21:44Z</cp:lastPrinted>
  <dcterms:created xsi:type="dcterms:W3CDTF">2005-08-03T20:19:51Z</dcterms:created>
  <dcterms:modified xsi:type="dcterms:W3CDTF">2007-02-15T18:51:04Z</dcterms:modified>
  <cp:category/>
  <cp:version/>
  <cp:contentType/>
  <cp:contentStatus/>
</cp:coreProperties>
</file>