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2003-0267" sheetId="1" r:id="rId1"/>
  </sheets>
  <definedNames>
    <definedName name="_xlnm.Print_Area" localSheetId="0">'2003-0267'!$A$1:$T$128</definedName>
    <definedName name="_xlnm.Print_Titles" localSheetId="0">'2003-0267'!$1:$2</definedName>
  </definedNames>
  <calcPr fullCalcOnLoad="1"/>
</workbook>
</file>

<file path=xl/sharedStrings.xml><?xml version="1.0" encoding="utf-8"?>
<sst xmlns="http://schemas.openxmlformats.org/spreadsheetml/2006/main" count="581" uniqueCount="220">
  <si>
    <t>Section</t>
  </si>
  <si>
    <t>Fund Type</t>
  </si>
  <si>
    <t>Fund Name</t>
  </si>
  <si>
    <t>Fund</t>
  </si>
  <si>
    <t>Appro Unit</t>
  </si>
  <si>
    <t>Appro Unit Name</t>
  </si>
  <si>
    <t>Short CI</t>
  </si>
  <si>
    <t>Change Item Code</t>
  </si>
  <si>
    <t>Change Item Title</t>
  </si>
  <si>
    <t>Ordinance as Transmitted</t>
  </si>
  <si>
    <t>Budget Reappropriation</t>
  </si>
  <si>
    <t>Supplemental</t>
  </si>
  <si>
    <t>Technical</t>
  </si>
  <si>
    <t>Revenues</t>
  </si>
  <si>
    <t>Total Appropriations</t>
  </si>
  <si>
    <t>Total Disappropriation</t>
  </si>
  <si>
    <t>Revenue Backed Items</t>
  </si>
  <si>
    <t>100% Revenue Backed Items</t>
  </si>
  <si>
    <t>FTEs</t>
  </si>
  <si>
    <t>Term Limited Positions</t>
  </si>
  <si>
    <t>CX Carryover</t>
  </si>
  <si>
    <t>CX</t>
  </si>
  <si>
    <t>Current Expense</t>
  </si>
  <si>
    <t>0010</t>
  </si>
  <si>
    <t>0180</t>
  </si>
  <si>
    <t>Council Administration</t>
  </si>
  <si>
    <t>BR</t>
  </si>
  <si>
    <t>BR01</t>
  </si>
  <si>
    <t>Commission on Goverance</t>
  </si>
  <si>
    <t>Council Auditor</t>
  </si>
  <si>
    <t>Brightwater Treatment Plant study</t>
  </si>
  <si>
    <t>Sheriff</t>
  </si>
  <si>
    <t>LEOFF I Retiree Dental Benefits</t>
  </si>
  <si>
    <t>0200</t>
  </si>
  <si>
    <t>BR03</t>
  </si>
  <si>
    <t>Cultural Summit</t>
  </si>
  <si>
    <t>Sheehan settlement.</t>
  </si>
  <si>
    <t>BR02</t>
  </si>
  <si>
    <t>E-mail Public Disclosure settlement</t>
  </si>
  <si>
    <t>0305</t>
  </si>
  <si>
    <t>Tasers and training</t>
  </si>
  <si>
    <t>Executive Services - Administration</t>
  </si>
  <si>
    <t>HDR Engineering contract</t>
  </si>
  <si>
    <t>0410</t>
  </si>
  <si>
    <t>Records, Elections and Licensing Services</t>
  </si>
  <si>
    <t>Mail processing 2002 backing</t>
  </si>
  <si>
    <t>0510</t>
  </si>
  <si>
    <t>Judicial Administration</t>
  </si>
  <si>
    <t>Drug Court treatment - BJA CX match</t>
  </si>
  <si>
    <t>0540</t>
  </si>
  <si>
    <t>BR04</t>
  </si>
  <si>
    <t>ECR failover and recovery</t>
  </si>
  <si>
    <t>ECR efficiency &amp; security integration</t>
  </si>
  <si>
    <t>Drug Court program</t>
  </si>
  <si>
    <t>E-filing Project Manager</t>
  </si>
  <si>
    <t>new 1</t>
  </si>
  <si>
    <t>0630</t>
  </si>
  <si>
    <t>Facilities Management - KCCF</t>
  </si>
  <si>
    <t>Repair and upgrade</t>
  </si>
  <si>
    <t>Community Services</t>
  </si>
  <si>
    <t>JJOMP information system</t>
  </si>
  <si>
    <t>World Class Aquatic Foundation</t>
  </si>
  <si>
    <t>Heart/Run Walk</t>
  </si>
  <si>
    <t>Crosstown Wallingford Phase II study</t>
  </si>
  <si>
    <t>Total CX Carryover</t>
  </si>
  <si>
    <t>Non-CX Carryover</t>
  </si>
  <si>
    <t>Non-CX</t>
  </si>
  <si>
    <t>NON-CX</t>
  </si>
  <si>
    <t>Criminal Justice</t>
  </si>
  <si>
    <t>1020</t>
  </si>
  <si>
    <t>0512</t>
  </si>
  <si>
    <t>Judicial Administration/CJ</t>
  </si>
  <si>
    <t>ECR - ITS type II</t>
  </si>
  <si>
    <t>Recorder's O &amp; M</t>
  </si>
  <si>
    <t>Phase IV - Hart Intercivic</t>
  </si>
  <si>
    <t>E-911</t>
  </si>
  <si>
    <t>1110</t>
  </si>
  <si>
    <t>0431</t>
  </si>
  <si>
    <t>Enhanced-911</t>
  </si>
  <si>
    <t>Wireless Phase I Implementation</t>
  </si>
  <si>
    <t>BR06</t>
  </si>
  <si>
    <t>Wireless Phase II E-911 Equipment</t>
  </si>
  <si>
    <t>PSAP Data Network</t>
  </si>
  <si>
    <t>Emergency Medical Services</t>
  </si>
  <si>
    <t>Medic 12 quarters</t>
  </si>
  <si>
    <t>Arts and Cultural Development</t>
  </si>
  <si>
    <t>1170</t>
  </si>
  <si>
    <t>0301</t>
  </si>
  <si>
    <t>Paramedic Student Expenses</t>
  </si>
  <si>
    <t>Milton Fire Dept. BLS allocation</t>
  </si>
  <si>
    <t>Water &amp; Land Resources (WLRD)</t>
  </si>
  <si>
    <t>BR10</t>
  </si>
  <si>
    <t>Survey of Natural Lawn Care program effectiveness</t>
  </si>
  <si>
    <t>ESA program transfer from DNRP</t>
  </si>
  <si>
    <t>BR05</t>
  </si>
  <si>
    <t>King Conservation District (KCD)</t>
  </si>
  <si>
    <t>BR11</t>
  </si>
  <si>
    <t>Miller/Salmon Creek Basin Plan</t>
  </si>
  <si>
    <t>BR09</t>
  </si>
  <si>
    <t>Natural Lands CIP</t>
  </si>
  <si>
    <t>Rural Drainage</t>
  </si>
  <si>
    <t>Natural Lands - CIP (RDP)</t>
  </si>
  <si>
    <t>AFIS</t>
  </si>
  <si>
    <t>1220</t>
  </si>
  <si>
    <t>0208</t>
  </si>
  <si>
    <t>1A Remodel Project #CIP 395085</t>
  </si>
  <si>
    <t>1A Remodel HVAC upgrade</t>
  </si>
  <si>
    <t>1A Remodel Furniture</t>
  </si>
  <si>
    <t>1A Remodel "Data Wiring"</t>
  </si>
  <si>
    <t>1A Remodel Phones</t>
  </si>
  <si>
    <t>T1 Line Maintenance Charges</t>
  </si>
  <si>
    <t>Pilot AFIS Palm Matching System</t>
  </si>
  <si>
    <t>BR07</t>
  </si>
  <si>
    <t>Power File</t>
  </si>
  <si>
    <t>BR08</t>
  </si>
  <si>
    <t>Latent Response Van Modification</t>
  </si>
  <si>
    <t>Youth Sports Facilities Grant</t>
  </si>
  <si>
    <t>Lake Washington School District</t>
  </si>
  <si>
    <t>Public Health</t>
  </si>
  <si>
    <t>On line Drug Information System</t>
  </si>
  <si>
    <t>Kids Get Care Oral Health training</t>
  </si>
  <si>
    <t>Installation of suction/compressor in dental clinic</t>
  </si>
  <si>
    <t>1800</t>
  </si>
  <si>
    <t>0800</t>
  </si>
  <si>
    <t>Birth to 18 month dev. Chart - printing</t>
  </si>
  <si>
    <t>Walking Ma Project</t>
  </si>
  <si>
    <t>HUD/Healthy homes</t>
  </si>
  <si>
    <t>CDC Urban Research</t>
  </si>
  <si>
    <t>Community Pediatrics contract</t>
  </si>
  <si>
    <t>CC - federal HIV T2 planning</t>
  </si>
  <si>
    <t>Country Doctor Clinic</t>
  </si>
  <si>
    <t>Grants Fund</t>
  </si>
  <si>
    <t>Reappropriation of on-going grants</t>
  </si>
  <si>
    <t>Grants 2, Tier 1</t>
  </si>
  <si>
    <t>2150</t>
  </si>
  <si>
    <t>Federal Housing and Community Development</t>
  </si>
  <si>
    <t>Solid Waste</t>
  </si>
  <si>
    <t>4040</t>
  </si>
  <si>
    <t>0720</t>
  </si>
  <si>
    <t>Local Hazardous Waste Management programs</t>
  </si>
  <si>
    <t>WTD/SW Coordinated Organics projects</t>
  </si>
  <si>
    <t>Waste Reduction and Recycling city grant program</t>
  </si>
  <si>
    <t>Employee Benefits</t>
  </si>
  <si>
    <t>5500</t>
  </si>
  <si>
    <t>0429</t>
  </si>
  <si>
    <t>PERS 3 - Premier Systems work</t>
  </si>
  <si>
    <t>new 2</t>
  </si>
  <si>
    <t>Stadium</t>
  </si>
  <si>
    <t>4480</t>
  </si>
  <si>
    <t>0290</t>
  </si>
  <si>
    <t>Stadium Operations</t>
  </si>
  <si>
    <t>Storage costs</t>
  </si>
  <si>
    <t>Total Non-CX Carryover</t>
  </si>
  <si>
    <t>CX Supplementals</t>
  </si>
  <si>
    <t>Business Relations &amp; Economic Development</t>
  </si>
  <si>
    <t>Historic Preservation Program - bridges</t>
  </si>
  <si>
    <t>0020</t>
  </si>
  <si>
    <t>S201</t>
  </si>
  <si>
    <t>Muckleshoot Tribe Enhanced Services additions</t>
  </si>
  <si>
    <t>S2</t>
  </si>
  <si>
    <t>Payroll staff addition</t>
  </si>
  <si>
    <t>Adult and Juvenile Detention</t>
  </si>
  <si>
    <t>S204</t>
  </si>
  <si>
    <t>Reduce FTE</t>
  </si>
  <si>
    <t>Total CX Supplementals</t>
  </si>
  <si>
    <t>Non-CX Supplementals</t>
  </si>
  <si>
    <t>River Improvement</t>
  </si>
  <si>
    <t>1050</t>
  </si>
  <si>
    <t>0740</t>
  </si>
  <si>
    <t>S203</t>
  </si>
  <si>
    <t>Community Rating System Technical Assessment</t>
  </si>
  <si>
    <t>BR12</t>
  </si>
  <si>
    <t>KCD operating projects</t>
  </si>
  <si>
    <t>MHCADS/Alcoholism &amp; Substance Abuse</t>
  </si>
  <si>
    <t>BOW review - convert TLP to FTE</t>
  </si>
  <si>
    <t>Noxious Weeds</t>
  </si>
  <si>
    <t>Truck purchase</t>
  </si>
  <si>
    <t>Master Home Environmentalist</t>
  </si>
  <si>
    <t>Pass through support for MHCADS/Alcoholism &amp; Substance Abuse</t>
  </si>
  <si>
    <t>Seattle Best Beginnings program</t>
  </si>
  <si>
    <t>Community Health Clinic contracts</t>
  </si>
  <si>
    <t>Sup. Crt. Crime Free Futures grant - conversion of TLP to FTE</t>
  </si>
  <si>
    <t>Total Non-CX Supplementals</t>
  </si>
  <si>
    <t xml:space="preserve">CX Other Technical Corrections </t>
  </si>
  <si>
    <t>Office of Emergency Management</t>
  </si>
  <si>
    <t>T2</t>
  </si>
  <si>
    <t>T207</t>
  </si>
  <si>
    <t>Eliminate duplicate budgeting</t>
  </si>
  <si>
    <t>0417</t>
  </si>
  <si>
    <t>T220</t>
  </si>
  <si>
    <t>ITS central rate correction</t>
  </si>
  <si>
    <t>0420</t>
  </si>
  <si>
    <t>Total CX Other Technical Corrections</t>
  </si>
  <si>
    <t>0440</t>
  </si>
  <si>
    <t>Non CX Technical Corrections - CX Overhead Adjustment</t>
  </si>
  <si>
    <t>Roads</t>
  </si>
  <si>
    <t>CX overhead adjustment</t>
  </si>
  <si>
    <t>Water and Land Resources (WLRD)</t>
  </si>
  <si>
    <t>0530</t>
  </si>
  <si>
    <t>DDES</t>
  </si>
  <si>
    <t>0656</t>
  </si>
  <si>
    <t>0670</t>
  </si>
  <si>
    <t>0910</t>
  </si>
  <si>
    <t>Transit</t>
  </si>
  <si>
    <t>0950</t>
  </si>
  <si>
    <t>Facilities Management - Internal Service Fund</t>
  </si>
  <si>
    <t>Total Non CX technical corrections- CX Overhead adjustment</t>
  </si>
  <si>
    <t>Non CX Technical Corrections - Facilities Management Central Rate Adjustment</t>
  </si>
  <si>
    <t>0542</t>
  </si>
  <si>
    <t>Adult and Juvenile Detention/CJ</t>
  </si>
  <si>
    <t>Central Rate Adjustment</t>
  </si>
  <si>
    <t>Safety and Claims Mangement</t>
  </si>
  <si>
    <t>Finance and Business Operations</t>
  </si>
  <si>
    <t>ITS - Technology Services</t>
  </si>
  <si>
    <t>Total Non CX technical corrections - FMD Central Rate Adjustment</t>
  </si>
  <si>
    <t>TOTAL CX TECHNICAL CORRECTIONS</t>
  </si>
  <si>
    <t>TOTAL NON-CX TECHNICAL CORRECTIONS</t>
  </si>
  <si>
    <t>ORDINANCE TOTAL CX</t>
  </si>
  <si>
    <t>ORDINANCE TOTAL NON-CX</t>
  </si>
  <si>
    <t xml:space="preserve">ORDINANCE GRAND TOTAL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</si>
</sst>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#;[Red]\(#,###\);0"/>
    <numFmt numFmtId="166" formatCode="#,##0;[Red]\(#,##0\);0"/>
    <numFmt numFmtId="167" formatCode="#,###.00;[Red]\(#,###.00\);0.00"/>
    <numFmt numFmtId="168" formatCode="#,###.0;[Red]\(#,###.0\);0.0"/>
    <numFmt numFmtId="169" formatCode="_(* #,##0.00_);[Red]_(* \(#,##0.00\);_(* &quot;-&quot;??_);_(@_)"/>
    <numFmt numFmtId="170" formatCode="_(* #,##0.0_);_(* \(#,##0.0\);_(* &quot;-&quot;??_);_(@_)"/>
    <numFmt numFmtId="171" formatCode="_(* #,##0_);_(* \(#,##0\);_(* &quot;-&quot;??_);_(@_)"/>
  </numFmts>
  <fonts count="10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2"/>
      </left>
      <right style="medium"/>
      <top style="medium"/>
      <bottom style="thin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medium"/>
      <top style="thin">
        <color indexed="12"/>
      </top>
      <bottom style="thin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2"/>
      </left>
      <right style="medium"/>
      <top style="thin">
        <color indexed="12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43" fontId="5" fillId="2" borderId="1" xfId="15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 wrapText="1"/>
    </xf>
    <xf numFmtId="165" fontId="1" fillId="3" borderId="3" xfId="0" applyNumberFormat="1" applyFont="1" applyFill="1" applyBorder="1" applyAlignment="1">
      <alignment horizontal="right" wrapText="1"/>
    </xf>
    <xf numFmtId="166" fontId="1" fillId="3" borderId="3" xfId="0" applyNumberFormat="1" applyFont="1" applyFill="1" applyBorder="1" applyAlignment="1">
      <alignment horizontal="right" wrapText="1"/>
    </xf>
    <xf numFmtId="43" fontId="1" fillId="3" borderId="3" xfId="15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right" wrapText="1"/>
    </xf>
    <xf numFmtId="166" fontId="1" fillId="0" borderId="3" xfId="0" applyNumberFormat="1" applyFont="1" applyFill="1" applyBorder="1" applyAlignment="1">
      <alignment horizontal="right" wrapText="1"/>
    </xf>
    <xf numFmtId="41" fontId="1" fillId="0" borderId="3" xfId="0" applyNumberFormat="1" applyFont="1" applyFill="1" applyBorder="1" applyAlignment="1">
      <alignment horizontal="right" wrapText="1"/>
    </xf>
    <xf numFmtId="43" fontId="1" fillId="0" borderId="3" xfId="15" applyFont="1" applyFill="1" applyBorder="1" applyAlignment="1">
      <alignment horizontal="right" wrapText="1"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2" fontId="6" fillId="3" borderId="3" xfId="17" applyNumberFormat="1" applyFont="1" applyFill="1" applyBorder="1" applyAlignment="1">
      <alignment horizontal="right" wrapText="1"/>
    </xf>
    <xf numFmtId="43" fontId="6" fillId="3" borderId="3" xfId="15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42" fontId="6" fillId="0" borderId="4" xfId="17" applyNumberFormat="1" applyFont="1" applyFill="1" applyBorder="1" applyAlignment="1">
      <alignment horizontal="right" wrapText="1"/>
    </xf>
    <xf numFmtId="166" fontId="1" fillId="0" borderId="4" xfId="0" applyNumberFormat="1" applyFont="1" applyFill="1" applyBorder="1" applyAlignment="1">
      <alignment horizontal="right" wrapText="1"/>
    </xf>
    <xf numFmtId="165" fontId="1" fillId="0" borderId="4" xfId="0" applyNumberFormat="1" applyFont="1" applyFill="1" applyBorder="1" applyAlignment="1">
      <alignment horizontal="right" wrapText="1"/>
    </xf>
    <xf numFmtId="43" fontId="6" fillId="0" borderId="4" xfId="15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165" fontId="1" fillId="0" borderId="7" xfId="0" applyNumberFormat="1" applyFont="1" applyFill="1" applyBorder="1" applyAlignment="1">
      <alignment horizontal="right" wrapText="1"/>
    </xf>
    <xf numFmtId="166" fontId="1" fillId="0" borderId="7" xfId="0" applyNumberFormat="1" applyFont="1" applyFill="1" applyBorder="1" applyAlignment="1">
      <alignment horizontal="right" wrapText="1"/>
    </xf>
    <xf numFmtId="41" fontId="1" fillId="0" borderId="7" xfId="0" applyNumberFormat="1" applyFont="1" applyFill="1" applyBorder="1" applyAlignment="1">
      <alignment horizontal="right" wrapText="1"/>
    </xf>
    <xf numFmtId="43" fontId="1" fillId="0" borderId="7" xfId="15" applyFont="1" applyFill="1" applyBorder="1" applyAlignment="1">
      <alignment horizontal="right"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/>
    </xf>
    <xf numFmtId="165" fontId="1" fillId="0" borderId="8" xfId="0" applyNumberFormat="1" applyFont="1" applyFill="1" applyBorder="1" applyAlignment="1">
      <alignment horizontal="right" wrapText="1"/>
    </xf>
    <xf numFmtId="41" fontId="1" fillId="0" borderId="8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165" fontId="1" fillId="0" borderId="9" xfId="0" applyNumberFormat="1" applyFont="1" applyFill="1" applyBorder="1" applyAlignment="1">
      <alignment horizontal="right" wrapText="1"/>
    </xf>
    <xf numFmtId="166" fontId="1" fillId="0" borderId="9" xfId="0" applyNumberFormat="1" applyFont="1" applyFill="1" applyBorder="1" applyAlignment="1">
      <alignment horizontal="right" wrapText="1"/>
    </xf>
    <xf numFmtId="41" fontId="1" fillId="0" borderId="9" xfId="0" applyNumberFormat="1" applyFont="1" applyFill="1" applyBorder="1" applyAlignment="1">
      <alignment horizontal="right" wrapText="1"/>
    </xf>
    <xf numFmtId="43" fontId="1" fillId="0" borderId="9" xfId="15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165" fontId="1" fillId="0" borderId="3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Alignment="1">
      <alignment/>
    </xf>
    <xf numFmtId="0" fontId="6" fillId="3" borderId="7" xfId="0" applyFont="1" applyFill="1" applyBorder="1" applyAlignment="1">
      <alignment horizontal="left" wrapText="1"/>
    </xf>
    <xf numFmtId="42" fontId="6" fillId="3" borderId="7" xfId="17" applyNumberFormat="1" applyFont="1" applyFill="1" applyBorder="1" applyAlignment="1">
      <alignment horizontal="right" wrapText="1"/>
    </xf>
    <xf numFmtId="166" fontId="1" fillId="3" borderId="7" xfId="0" applyNumberFormat="1" applyFont="1" applyFill="1" applyBorder="1" applyAlignment="1">
      <alignment horizontal="right" wrapText="1"/>
    </xf>
    <xf numFmtId="43" fontId="6" fillId="3" borderId="7" xfId="15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2" fontId="6" fillId="0" borderId="10" xfId="17" applyNumberFormat="1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 horizontal="right" wrapText="1"/>
    </xf>
    <xf numFmtId="43" fontId="6" fillId="0" borderId="10" xfId="15" applyFont="1" applyFill="1" applyBorder="1" applyAlignment="1">
      <alignment horizontal="right" wrapText="1"/>
    </xf>
    <xf numFmtId="0" fontId="1" fillId="0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6" fillId="3" borderId="9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left" wrapText="1"/>
    </xf>
    <xf numFmtId="165" fontId="1" fillId="3" borderId="9" xfId="0" applyNumberFormat="1" applyFont="1" applyFill="1" applyBorder="1" applyAlignment="1">
      <alignment horizontal="right" wrapText="1"/>
    </xf>
    <xf numFmtId="166" fontId="1" fillId="3" borderId="9" xfId="0" applyNumberFormat="1" applyFont="1" applyFill="1" applyBorder="1" applyAlignment="1">
      <alignment horizontal="right" wrapText="1"/>
    </xf>
    <xf numFmtId="43" fontId="1" fillId="3" borderId="9" xfId="15" applyFont="1" applyFill="1" applyBorder="1" applyAlignment="1">
      <alignment horizontal="right" wrapText="1"/>
    </xf>
    <xf numFmtId="0" fontId="1" fillId="6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left" wrapText="1"/>
    </xf>
    <xf numFmtId="49" fontId="1" fillId="6" borderId="3" xfId="0" applyNumberFormat="1" applyFont="1" applyFill="1" applyBorder="1" applyAlignment="1">
      <alignment horizontal="left" wrapText="1"/>
    </xf>
    <xf numFmtId="165" fontId="1" fillId="6" borderId="3" xfId="0" applyNumberFormat="1" applyFont="1" applyFill="1" applyBorder="1" applyAlignment="1">
      <alignment horizontal="right" wrapText="1"/>
    </xf>
    <xf numFmtId="166" fontId="1" fillId="6" borderId="3" xfId="0" applyNumberFormat="1" applyFont="1" applyFill="1" applyBorder="1" applyAlignment="1">
      <alignment horizontal="right" wrapText="1"/>
    </xf>
    <xf numFmtId="41" fontId="1" fillId="6" borderId="3" xfId="0" applyNumberFormat="1" applyFont="1" applyFill="1" applyBorder="1" applyAlignment="1">
      <alignment horizontal="right" wrapText="1"/>
    </xf>
    <xf numFmtId="43" fontId="1" fillId="6" borderId="3" xfId="15" applyFont="1" applyFill="1" applyBorder="1" applyAlignment="1">
      <alignment horizontal="right" wrapText="1"/>
    </xf>
    <xf numFmtId="169" fontId="1" fillId="6" borderId="3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6" fillId="7" borderId="3" xfId="0" applyFont="1" applyFill="1" applyBorder="1" applyAlignment="1">
      <alignment/>
    </xf>
    <xf numFmtId="169" fontId="6" fillId="3" borderId="3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2" fontId="6" fillId="0" borderId="0" xfId="17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43" fontId="6" fillId="0" borderId="0" xfId="15" applyFont="1" applyFill="1" applyBorder="1" applyAlignment="1">
      <alignment horizontal="right" wrapText="1"/>
    </xf>
    <xf numFmtId="0" fontId="1" fillId="0" borderId="2" xfId="0" applyFont="1" applyBorder="1" applyAlignment="1">
      <alignment/>
    </xf>
    <xf numFmtId="0" fontId="1" fillId="7" borderId="3" xfId="0" applyFont="1" applyFill="1" applyBorder="1" applyAlignment="1">
      <alignment/>
    </xf>
    <xf numFmtId="0" fontId="1" fillId="8" borderId="0" xfId="0" applyFont="1" applyFill="1" applyAlignment="1">
      <alignment/>
    </xf>
    <xf numFmtId="0" fontId="1" fillId="6" borderId="7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left" wrapText="1"/>
    </xf>
    <xf numFmtId="0" fontId="1" fillId="6" borderId="5" xfId="0" applyFont="1" applyFill="1" applyBorder="1" applyAlignment="1">
      <alignment horizontal="left" wrapText="1"/>
    </xf>
    <xf numFmtId="43" fontId="1" fillId="6" borderId="3" xfId="15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42" fontId="6" fillId="0" borderId="11" xfId="17" applyNumberFormat="1" applyFont="1" applyFill="1" applyBorder="1" applyAlignment="1">
      <alignment horizontal="right" wrapText="1"/>
    </xf>
    <xf numFmtId="166" fontId="1" fillId="0" borderId="11" xfId="0" applyNumberFormat="1" applyFont="1" applyFill="1" applyBorder="1" applyAlignment="1">
      <alignment horizontal="right" wrapText="1"/>
    </xf>
    <xf numFmtId="43" fontId="6" fillId="0" borderId="11" xfId="15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left" wrapText="1"/>
    </xf>
    <xf numFmtId="165" fontId="1" fillId="9" borderId="3" xfId="0" applyNumberFormat="1" applyFont="1" applyFill="1" applyBorder="1" applyAlignment="1">
      <alignment horizontal="right" wrapText="1"/>
    </xf>
    <xf numFmtId="166" fontId="1" fillId="9" borderId="3" xfId="0" applyNumberFormat="1" applyFont="1" applyFill="1" applyBorder="1" applyAlignment="1">
      <alignment horizontal="right" wrapText="1"/>
    </xf>
    <xf numFmtId="43" fontId="1" fillId="9" borderId="3" xfId="15" applyFont="1" applyFill="1" applyBorder="1" applyAlignment="1">
      <alignment horizontal="right" wrapText="1"/>
    </xf>
    <xf numFmtId="43" fontId="7" fillId="9" borderId="3" xfId="15" applyFont="1" applyFill="1" applyBorder="1" applyAlignment="1">
      <alignment horizontal="right" wrapText="1"/>
    </xf>
    <xf numFmtId="41" fontId="1" fillId="9" borderId="3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/>
    </xf>
    <xf numFmtId="42" fontId="8" fillId="7" borderId="3" xfId="17" applyNumberFormat="1" applyFont="1" applyFill="1" applyBorder="1" applyAlignment="1">
      <alignment/>
    </xf>
    <xf numFmtId="43" fontId="8" fillId="3" borderId="3" xfId="15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42" fontId="6" fillId="0" borderId="0" xfId="17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2" fontId="8" fillId="0" borderId="0" xfId="17" applyNumberFormat="1" applyFont="1" applyFill="1" applyBorder="1" applyAlignment="1">
      <alignment/>
    </xf>
    <xf numFmtId="43" fontId="6" fillId="0" borderId="0" xfId="15" applyFont="1" applyFill="1" applyBorder="1" applyAlignment="1">
      <alignment horizontal="right" wrapText="1"/>
    </xf>
    <xf numFmtId="169" fontId="6" fillId="0" borderId="0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right" wrapText="1"/>
    </xf>
    <xf numFmtId="166" fontId="1" fillId="0" borderId="11" xfId="0" applyNumberFormat="1" applyFont="1" applyFill="1" applyBorder="1" applyAlignment="1">
      <alignment horizontal="right" wrapText="1"/>
    </xf>
    <xf numFmtId="41" fontId="1" fillId="0" borderId="11" xfId="0" applyNumberFormat="1" applyFont="1" applyFill="1" applyBorder="1" applyAlignment="1">
      <alignment horizontal="right" wrapText="1"/>
    </xf>
    <xf numFmtId="43" fontId="1" fillId="0" borderId="11" xfId="15" applyFont="1" applyFill="1" applyBorder="1" applyAlignment="1">
      <alignment horizontal="right" wrapText="1"/>
    </xf>
    <xf numFmtId="0" fontId="6" fillId="3" borderId="7" xfId="0" applyFont="1" applyFill="1" applyBorder="1" applyAlignment="1">
      <alignment horizontal="left"/>
    </xf>
    <xf numFmtId="0" fontId="1" fillId="7" borderId="7" xfId="0" applyFont="1" applyFill="1" applyBorder="1" applyAlignment="1">
      <alignment/>
    </xf>
    <xf numFmtId="0" fontId="6" fillId="3" borderId="7" xfId="0" applyFont="1" applyFill="1" applyBorder="1" applyAlignment="1">
      <alignment horizontal="right"/>
    </xf>
    <xf numFmtId="42" fontId="9" fillId="7" borderId="7" xfId="17" applyNumberFormat="1" applyFont="1" applyFill="1" applyBorder="1" applyAlignment="1">
      <alignment/>
    </xf>
    <xf numFmtId="43" fontId="9" fillId="7" borderId="7" xfId="15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42" fontId="6" fillId="0" borderId="4" xfId="17" applyNumberFormat="1" applyFont="1" applyFill="1" applyBorder="1" applyAlignment="1">
      <alignment horizontal="right" wrapText="1"/>
    </xf>
    <xf numFmtId="42" fontId="9" fillId="0" borderId="4" xfId="17" applyNumberFormat="1" applyFont="1" applyFill="1" applyBorder="1" applyAlignment="1">
      <alignment/>
    </xf>
    <xf numFmtId="43" fontId="9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2" fontId="8" fillId="0" borderId="0" xfId="17" applyNumberFormat="1" applyFont="1" applyBorder="1" applyAlignment="1">
      <alignment/>
    </xf>
    <xf numFmtId="42" fontId="9" fillId="0" borderId="0" xfId="17" applyNumberFormat="1" applyFont="1" applyBorder="1" applyAlignment="1">
      <alignment/>
    </xf>
    <xf numFmtId="43" fontId="9" fillId="0" borderId="0" xfId="15" applyFont="1" applyBorder="1" applyAlignment="1">
      <alignment/>
    </xf>
    <xf numFmtId="42" fontId="8" fillId="7" borderId="7" xfId="17" applyNumberFormat="1" applyFont="1" applyFill="1" applyBorder="1" applyAlignment="1">
      <alignment/>
    </xf>
    <xf numFmtId="42" fontId="8" fillId="0" borderId="4" xfId="17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6" fillId="0" borderId="11" xfId="0" applyFont="1" applyFill="1" applyBorder="1" applyAlignment="1">
      <alignment horizontal="left"/>
    </xf>
    <xf numFmtId="42" fontId="8" fillId="0" borderId="11" xfId="17" applyNumberFormat="1" applyFont="1" applyBorder="1" applyAlignment="1">
      <alignment/>
    </xf>
    <xf numFmtId="42" fontId="9" fillId="0" borderId="11" xfId="17" applyNumberFormat="1" applyFont="1" applyBorder="1" applyAlignment="1">
      <alignment/>
    </xf>
    <xf numFmtId="43" fontId="9" fillId="0" borderId="11" xfId="15" applyFont="1" applyBorder="1" applyAlignment="1">
      <alignment/>
    </xf>
    <xf numFmtId="0" fontId="1" fillId="0" borderId="13" xfId="0" applyFont="1" applyFill="1" applyBorder="1" applyAlignment="1">
      <alignment horizontal="left" wrapText="1"/>
    </xf>
    <xf numFmtId="42" fontId="8" fillId="3" borderId="3" xfId="17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/>
    </xf>
    <xf numFmtId="0" fontId="1" fillId="10" borderId="3" xfId="0" applyFont="1" applyFill="1" applyBorder="1" applyAlignment="1">
      <alignment horizontal="center"/>
    </xf>
    <xf numFmtId="43" fontId="9" fillId="7" borderId="3" xfId="15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15" applyFont="1" applyBorder="1" applyAlignment="1">
      <alignment/>
    </xf>
    <xf numFmtId="0" fontId="6" fillId="0" borderId="0" xfId="0" applyFont="1" applyFill="1" applyBorder="1" applyAlignment="1">
      <alignment horizontal="right" wrapText="1"/>
    </xf>
    <xf numFmtId="42" fontId="8" fillId="0" borderId="0" xfId="17" applyNumberFormat="1" applyFont="1" applyFill="1" applyBorder="1" applyAlignment="1">
      <alignment horizontal="right" wrapText="1"/>
    </xf>
    <xf numFmtId="43" fontId="8" fillId="0" borderId="0" xfId="15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/>
    </xf>
    <xf numFmtId="42" fontId="5" fillId="11" borderId="15" xfId="17" applyNumberFormat="1" applyFont="1" applyFill="1" applyBorder="1" applyAlignment="1">
      <alignment horizontal="right" wrapText="1"/>
    </xf>
    <xf numFmtId="42" fontId="5" fillId="2" borderId="16" xfId="0" applyNumberFormat="1" applyFont="1" applyFill="1" applyBorder="1" applyAlignment="1">
      <alignment/>
    </xf>
    <xf numFmtId="43" fontId="5" fillId="11" borderId="15" xfId="15" applyNumberFormat="1" applyFont="1" applyFill="1" applyBorder="1" applyAlignment="1">
      <alignment horizontal="right" wrapText="1"/>
    </xf>
    <xf numFmtId="43" fontId="5" fillId="11" borderId="17" xfId="15" applyFont="1" applyFill="1" applyBorder="1" applyAlignment="1">
      <alignment horizontal="right" wrapText="1"/>
    </xf>
    <xf numFmtId="0" fontId="5" fillId="2" borderId="18" xfId="0" applyFont="1" applyFill="1" applyBorder="1" applyAlignment="1">
      <alignment horizontal="right"/>
    </xf>
    <xf numFmtId="42" fontId="5" fillId="11" borderId="3" xfId="17" applyNumberFormat="1" applyFont="1" applyFill="1" applyBorder="1" applyAlignment="1">
      <alignment horizontal="right" wrapText="1"/>
    </xf>
    <xf numFmtId="42" fontId="5" fillId="2" borderId="0" xfId="0" applyNumberFormat="1" applyFont="1" applyFill="1" applyBorder="1" applyAlignment="1">
      <alignment/>
    </xf>
    <xf numFmtId="169" fontId="5" fillId="11" borderId="3" xfId="15" applyNumberFormat="1" applyFont="1" applyFill="1" applyBorder="1" applyAlignment="1">
      <alignment horizontal="right" wrapText="1"/>
    </xf>
    <xf numFmtId="43" fontId="5" fillId="2" borderId="19" xfId="15" applyFont="1" applyFill="1" applyBorder="1" applyAlignment="1">
      <alignment horizontal="right" wrapText="1"/>
    </xf>
    <xf numFmtId="0" fontId="5" fillId="2" borderId="20" xfId="0" applyFont="1" applyFill="1" applyBorder="1" applyAlignment="1">
      <alignment horizontal="right"/>
    </xf>
    <xf numFmtId="42" fontId="5" fillId="11" borderId="21" xfId="17" applyNumberFormat="1" applyFont="1" applyFill="1" applyBorder="1" applyAlignment="1">
      <alignment horizontal="right" wrapText="1"/>
    </xf>
    <xf numFmtId="42" fontId="5" fillId="2" borderId="22" xfId="0" applyNumberFormat="1" applyFont="1" applyFill="1" applyBorder="1" applyAlignment="1">
      <alignment/>
    </xf>
    <xf numFmtId="43" fontId="5" fillId="11" borderId="21" xfId="15" applyNumberFormat="1" applyFont="1" applyFill="1" applyBorder="1" applyAlignment="1">
      <alignment horizontal="right" wrapText="1"/>
    </xf>
    <xf numFmtId="43" fontId="5" fillId="2" borderId="23" xfId="15" applyFont="1" applyFill="1" applyBorder="1" applyAlignment="1">
      <alignment horizontal="right" wrapText="1"/>
    </xf>
    <xf numFmtId="0" fontId="6" fillId="0" borderId="0" xfId="0" applyFont="1" applyAlignment="1">
      <alignment/>
    </xf>
    <xf numFmtId="42" fontId="8" fillId="0" borderId="0" xfId="17" applyNumberFormat="1" applyFont="1" applyAlignment="1">
      <alignment/>
    </xf>
    <xf numFmtId="42" fontId="9" fillId="0" borderId="0" xfId="17" applyNumberFormat="1" applyFont="1" applyAlignment="1">
      <alignment/>
    </xf>
    <xf numFmtId="43" fontId="9" fillId="0" borderId="0" xfId="15" applyFont="1" applyAlignment="1">
      <alignment/>
    </xf>
    <xf numFmtId="0" fontId="6" fillId="0" borderId="0" xfId="0" applyFont="1" applyFill="1" applyBorder="1" applyAlignment="1">
      <alignment horizontal="left" wrapText="1"/>
    </xf>
    <xf numFmtId="43" fontId="1" fillId="0" borderId="0" xfId="15" applyFont="1" applyAlignment="1">
      <alignment/>
    </xf>
    <xf numFmtId="43" fontId="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/>
        <color rgb="FF3366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04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9.421875" style="169" customWidth="1"/>
    <col min="2" max="2" width="14.140625" style="170" hidden="1" customWidth="1"/>
    <col min="3" max="3" width="14.421875" style="6" hidden="1" customWidth="1"/>
    <col min="4" max="4" width="12.28125" style="6" hidden="1" customWidth="1"/>
    <col min="5" max="5" width="12.7109375" style="6" hidden="1" customWidth="1"/>
    <col min="6" max="6" width="46.00390625" style="6" customWidth="1"/>
    <col min="7" max="7" width="19.140625" style="169" hidden="1" customWidth="1"/>
    <col min="8" max="8" width="8.57421875" style="169" hidden="1" customWidth="1"/>
    <col min="9" max="9" width="45.00390625" style="6" customWidth="1"/>
    <col min="10" max="10" width="13.7109375" style="6" customWidth="1"/>
    <col min="11" max="11" width="16.00390625" style="6" hidden="1" customWidth="1"/>
    <col min="12" max="12" width="15.00390625" style="6" hidden="1" customWidth="1"/>
    <col min="13" max="13" width="12.57421875" style="6" hidden="1" customWidth="1"/>
    <col min="14" max="14" width="13.57421875" style="6" customWidth="1"/>
    <col min="15" max="15" width="14.57421875" style="6" hidden="1" customWidth="1"/>
    <col min="16" max="16" width="16.57421875" style="6" hidden="1" customWidth="1"/>
    <col min="17" max="17" width="12.140625" style="6" hidden="1" customWidth="1"/>
    <col min="18" max="18" width="10.57421875" style="6" hidden="1" customWidth="1"/>
    <col min="19" max="20" width="11.421875" style="200" customWidth="1"/>
    <col min="21" max="72" width="9.140625" style="7" customWidth="1"/>
    <col min="73" max="16384" width="9.140625" style="6" customWidth="1"/>
  </cols>
  <sheetData>
    <row r="1" spans="1:20" s="5" customFormat="1" ht="54" customHeight="1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4" t="s">
        <v>18</v>
      </c>
      <c r="T1" s="4" t="s">
        <v>19</v>
      </c>
    </row>
    <row r="2" spans="1:20" ht="12.75" customHeight="1">
      <c r="A2" s="6"/>
      <c r="B2" s="6"/>
      <c r="G2" s="6"/>
      <c r="H2" s="6"/>
      <c r="S2" s="6"/>
      <c r="T2" s="6"/>
    </row>
    <row r="3" spans="1:20" ht="12.75" customHeight="1">
      <c r="A3" s="8"/>
      <c r="B3" s="9"/>
      <c r="C3" s="9"/>
      <c r="D3" s="9"/>
      <c r="E3" s="9"/>
      <c r="F3" s="10" t="s">
        <v>20</v>
      </c>
      <c r="G3" s="11"/>
      <c r="H3" s="11"/>
      <c r="I3" s="12"/>
      <c r="J3" s="13"/>
      <c r="K3" s="14"/>
      <c r="L3" s="14"/>
      <c r="M3" s="14"/>
      <c r="N3" s="13"/>
      <c r="O3" s="13"/>
      <c r="P3" s="13"/>
      <c r="Q3" s="13"/>
      <c r="R3" s="13"/>
      <c r="S3" s="15"/>
      <c r="T3" s="15"/>
    </row>
    <row r="4" spans="1:72" s="21" customFormat="1" ht="13.5" customHeight="1">
      <c r="A4" s="16">
        <v>6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16" t="s">
        <v>26</v>
      </c>
      <c r="H4" s="16" t="s">
        <v>27</v>
      </c>
      <c r="I4" s="9" t="s">
        <v>28</v>
      </c>
      <c r="J4" s="17">
        <v>50000</v>
      </c>
      <c r="K4" s="18">
        <v>52000</v>
      </c>
      <c r="L4" s="18">
        <v>0</v>
      </c>
      <c r="M4" s="18">
        <v>0</v>
      </c>
      <c r="N4" s="19">
        <v>0</v>
      </c>
      <c r="O4" s="17">
        <f>IF(J4&gt;0,J4,0)</f>
        <v>50000</v>
      </c>
      <c r="P4" s="17">
        <f>IF(J4&lt;0,J4,0)</f>
        <v>0</v>
      </c>
      <c r="Q4" s="17" t="str">
        <f>IF(J4&lt;0,"",IF(J4-N4=0,"100% Revenue Backed","Not Revenue Backed"))</f>
        <v>Not Revenue Backed</v>
      </c>
      <c r="R4" s="17">
        <f>IF(J4-N4=0,J4,0)</f>
        <v>0</v>
      </c>
      <c r="S4" s="20">
        <v>0</v>
      </c>
      <c r="T4" s="20">
        <v>0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s="21" customFormat="1" ht="13.5" customHeight="1">
      <c r="A5" s="16">
        <v>6</v>
      </c>
      <c r="B5" s="9"/>
      <c r="C5" s="9"/>
      <c r="D5" s="9"/>
      <c r="E5" s="9"/>
      <c r="F5" s="9" t="s">
        <v>29</v>
      </c>
      <c r="G5" s="16"/>
      <c r="H5" s="16"/>
      <c r="I5" s="9" t="s">
        <v>30</v>
      </c>
      <c r="J5" s="17">
        <v>150000</v>
      </c>
      <c r="K5" s="18"/>
      <c r="L5" s="18"/>
      <c r="M5" s="18"/>
      <c r="N5" s="19"/>
      <c r="O5" s="17"/>
      <c r="P5" s="17"/>
      <c r="Q5" s="17"/>
      <c r="R5" s="17"/>
      <c r="S5" s="20"/>
      <c r="T5" s="20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s="22" customFormat="1" ht="13.5" customHeight="1">
      <c r="A6" s="16">
        <v>17</v>
      </c>
      <c r="B6" s="9"/>
      <c r="C6" s="9"/>
      <c r="D6" s="9"/>
      <c r="E6" s="9"/>
      <c r="F6" s="9" t="s">
        <v>31</v>
      </c>
      <c r="G6" s="16"/>
      <c r="H6" s="16"/>
      <c r="I6" s="9" t="s">
        <v>32</v>
      </c>
      <c r="J6" s="17">
        <v>81191</v>
      </c>
      <c r="K6" s="18"/>
      <c r="L6" s="18"/>
      <c r="M6" s="18"/>
      <c r="N6" s="19">
        <v>0</v>
      </c>
      <c r="O6" s="17"/>
      <c r="P6" s="17"/>
      <c r="Q6" s="17"/>
      <c r="R6" s="17"/>
      <c r="S6" s="20">
        <v>0</v>
      </c>
      <c r="T6" s="20">
        <v>0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s="22" customFormat="1" ht="13.5" customHeight="1">
      <c r="A7" s="16">
        <v>17</v>
      </c>
      <c r="B7" s="9" t="s">
        <v>21</v>
      </c>
      <c r="C7" s="9" t="s">
        <v>22</v>
      </c>
      <c r="D7" s="9" t="s">
        <v>23</v>
      </c>
      <c r="E7" s="9" t="s">
        <v>33</v>
      </c>
      <c r="F7" s="9" t="s">
        <v>31</v>
      </c>
      <c r="G7" s="16" t="s">
        <v>26</v>
      </c>
      <c r="H7" s="16" t="s">
        <v>34</v>
      </c>
      <c r="I7" s="9" t="s">
        <v>35</v>
      </c>
      <c r="J7" s="17">
        <v>20753</v>
      </c>
      <c r="K7" s="18">
        <v>250000</v>
      </c>
      <c r="L7" s="18">
        <v>0</v>
      </c>
      <c r="M7" s="18">
        <v>0</v>
      </c>
      <c r="N7" s="19">
        <v>0</v>
      </c>
      <c r="O7" s="17">
        <f>IF(J7&gt;0,J7,0)</f>
        <v>20753</v>
      </c>
      <c r="P7" s="17">
        <f>IF(J7&lt;0,J7,0)</f>
        <v>0</v>
      </c>
      <c r="Q7" s="17" t="str">
        <f>IF(J7&lt;0,"",IF(J7-N7=0,"100% Revenue Backed","Not Revenue Backed"))</f>
        <v>Not Revenue Backed</v>
      </c>
      <c r="R7" s="17">
        <f>IF(J7-N7=0,J7,0)</f>
        <v>0</v>
      </c>
      <c r="S7" s="20">
        <v>0</v>
      </c>
      <c r="T7" s="20">
        <v>0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</row>
    <row r="8" spans="1:72" s="22" customFormat="1" ht="13.5" customHeight="1">
      <c r="A8" s="16">
        <v>17</v>
      </c>
      <c r="B8" s="9" t="s">
        <v>21</v>
      </c>
      <c r="C8" s="9" t="s">
        <v>22</v>
      </c>
      <c r="D8" s="9" t="s">
        <v>23</v>
      </c>
      <c r="E8" s="9" t="s">
        <v>33</v>
      </c>
      <c r="F8" s="9" t="s">
        <v>31</v>
      </c>
      <c r="G8" s="16" t="s">
        <v>26</v>
      </c>
      <c r="H8" s="16" t="s">
        <v>27</v>
      </c>
      <c r="I8" s="9" t="s">
        <v>36</v>
      </c>
      <c r="J8" s="17">
        <v>49654</v>
      </c>
      <c r="K8" s="18">
        <v>90000</v>
      </c>
      <c r="L8" s="18">
        <v>0</v>
      </c>
      <c r="M8" s="18">
        <v>0</v>
      </c>
      <c r="N8" s="19">
        <v>0</v>
      </c>
      <c r="O8" s="17">
        <f>IF(J8&gt;0,J8,0)</f>
        <v>49654</v>
      </c>
      <c r="P8" s="17">
        <f>IF(J8&lt;0,J8,0)</f>
        <v>0</v>
      </c>
      <c r="Q8" s="17" t="str">
        <f>IF(J8&lt;0,"",IF(J8-N8=0,"100% Revenue Backed","Not Revenue Backed"))</f>
        <v>Not Revenue Backed</v>
      </c>
      <c r="R8" s="17">
        <f>IF(J8-N8=0,J8,0)</f>
        <v>0</v>
      </c>
      <c r="S8" s="20">
        <v>0</v>
      </c>
      <c r="T8" s="20">
        <v>0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22" customFormat="1" ht="13.5" customHeight="1">
      <c r="A9" s="16">
        <v>17</v>
      </c>
      <c r="B9" s="9" t="s">
        <v>21</v>
      </c>
      <c r="C9" s="9" t="s">
        <v>22</v>
      </c>
      <c r="D9" s="9" t="s">
        <v>23</v>
      </c>
      <c r="E9" s="9" t="s">
        <v>33</v>
      </c>
      <c r="F9" s="9" t="s">
        <v>31</v>
      </c>
      <c r="G9" s="16" t="s">
        <v>26</v>
      </c>
      <c r="H9" s="16" t="s">
        <v>37</v>
      </c>
      <c r="I9" s="9" t="s">
        <v>38</v>
      </c>
      <c r="J9" s="17">
        <v>10000</v>
      </c>
      <c r="K9" s="18">
        <v>31761</v>
      </c>
      <c r="L9" s="18">
        <v>0</v>
      </c>
      <c r="M9" s="18">
        <v>0</v>
      </c>
      <c r="N9" s="19">
        <v>0</v>
      </c>
      <c r="O9" s="17">
        <f>IF(J9&gt;0,J9,0)</f>
        <v>10000</v>
      </c>
      <c r="P9" s="17">
        <f>IF(J9&lt;0,J9,0)</f>
        <v>0</v>
      </c>
      <c r="Q9" s="17" t="str">
        <f>IF(J9&lt;0,"",IF(J9-N9=0,"100% Revenue Backed","Not Revenue Backed"))</f>
        <v>Not Revenue Backed</v>
      </c>
      <c r="R9" s="17">
        <f>IF(J9-N9=0,J9,0)</f>
        <v>0</v>
      </c>
      <c r="S9" s="20">
        <v>0</v>
      </c>
      <c r="T9" s="20">
        <v>0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</row>
    <row r="10" spans="1:72" s="22" customFormat="1" ht="13.5" customHeight="1">
      <c r="A10" s="16">
        <v>17</v>
      </c>
      <c r="B10" s="9" t="s">
        <v>21</v>
      </c>
      <c r="C10" s="9" t="s">
        <v>22</v>
      </c>
      <c r="D10" s="9" t="s">
        <v>23</v>
      </c>
      <c r="E10" s="9" t="s">
        <v>39</v>
      </c>
      <c r="F10" s="9" t="s">
        <v>31</v>
      </c>
      <c r="G10" s="16" t="s">
        <v>26</v>
      </c>
      <c r="H10" s="16" t="s">
        <v>27</v>
      </c>
      <c r="I10" s="9" t="s">
        <v>40</v>
      </c>
      <c r="J10" s="17">
        <v>137180</v>
      </c>
      <c r="K10" s="18">
        <v>1000</v>
      </c>
      <c r="L10" s="18">
        <v>0</v>
      </c>
      <c r="M10" s="18">
        <v>0</v>
      </c>
      <c r="N10" s="19">
        <v>0</v>
      </c>
      <c r="O10" s="17">
        <f>IF(J10&gt;0,J10,0)</f>
        <v>137180</v>
      </c>
      <c r="P10" s="17">
        <f>IF(J10&lt;0,J10,0)</f>
        <v>0</v>
      </c>
      <c r="Q10" s="17" t="str">
        <f>IF(J10&lt;0,"",IF(J10-N10=0,"100% Revenue Backed","Not Revenue Backed"))</f>
        <v>Not Revenue Backed</v>
      </c>
      <c r="R10" s="17">
        <f>IF(J10-N10=0,J10,0)</f>
        <v>0</v>
      </c>
      <c r="S10" s="20">
        <v>0</v>
      </c>
      <c r="T10" s="20">
        <v>0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</row>
    <row r="11" spans="1:72" s="22" customFormat="1" ht="13.5" customHeight="1">
      <c r="A11" s="16">
        <v>21</v>
      </c>
      <c r="B11" s="9"/>
      <c r="C11" s="9"/>
      <c r="D11" s="9"/>
      <c r="E11" s="9"/>
      <c r="F11" s="9" t="s">
        <v>41</v>
      </c>
      <c r="G11" s="16"/>
      <c r="H11" s="16"/>
      <c r="I11" s="9" t="s">
        <v>42</v>
      </c>
      <c r="J11" s="17">
        <v>25000</v>
      </c>
      <c r="K11" s="18"/>
      <c r="L11" s="18"/>
      <c r="M11" s="18"/>
      <c r="N11" s="19"/>
      <c r="O11" s="17"/>
      <c r="P11" s="17"/>
      <c r="Q11" s="17"/>
      <c r="R11" s="17"/>
      <c r="S11" s="20">
        <v>0</v>
      </c>
      <c r="T11" s="20">
        <v>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22" customFormat="1" ht="13.5" customHeight="1">
      <c r="A12" s="16">
        <v>26</v>
      </c>
      <c r="B12" s="9" t="s">
        <v>21</v>
      </c>
      <c r="C12" s="9" t="s">
        <v>22</v>
      </c>
      <c r="D12" s="9" t="s">
        <v>23</v>
      </c>
      <c r="E12" s="9" t="s">
        <v>43</v>
      </c>
      <c r="F12" s="9" t="s">
        <v>44</v>
      </c>
      <c r="G12" s="16" t="s">
        <v>26</v>
      </c>
      <c r="H12" s="16" t="s">
        <v>27</v>
      </c>
      <c r="I12" s="9" t="s">
        <v>45</v>
      </c>
      <c r="J12" s="17">
        <v>38525</v>
      </c>
      <c r="K12" s="18">
        <v>9985</v>
      </c>
      <c r="L12" s="18">
        <v>0</v>
      </c>
      <c r="M12" s="18">
        <v>0</v>
      </c>
      <c r="N12" s="19">
        <v>0</v>
      </c>
      <c r="O12" s="17">
        <f aca="true" t="shared" si="0" ref="O12:O18">IF(J12&gt;0,J12,0)</f>
        <v>38525</v>
      </c>
      <c r="P12" s="17">
        <f aca="true" t="shared" si="1" ref="P12:P18">IF(J12&lt;0,J12,0)</f>
        <v>0</v>
      </c>
      <c r="Q12" s="17" t="str">
        <f aca="true" t="shared" si="2" ref="Q12:Q18">IF(J12&lt;0,"",IF(J12-N12=0,"100% Revenue Backed","Not Revenue Backed"))</f>
        <v>Not Revenue Backed</v>
      </c>
      <c r="R12" s="17">
        <f aca="true" t="shared" si="3" ref="R12:R18">IF(J12-N12=0,J12,0)</f>
        <v>0</v>
      </c>
      <c r="S12" s="20">
        <v>0</v>
      </c>
      <c r="T12" s="20">
        <v>0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</row>
    <row r="13" spans="1:72" s="22" customFormat="1" ht="13.5" customHeight="1">
      <c r="A13" s="16">
        <v>31</v>
      </c>
      <c r="B13" s="9" t="s">
        <v>21</v>
      </c>
      <c r="C13" s="9" t="s">
        <v>22</v>
      </c>
      <c r="D13" s="9" t="s">
        <v>23</v>
      </c>
      <c r="E13" s="9" t="s">
        <v>46</v>
      </c>
      <c r="F13" s="9" t="s">
        <v>47</v>
      </c>
      <c r="G13" s="16" t="s">
        <v>26</v>
      </c>
      <c r="H13" s="16" t="s">
        <v>27</v>
      </c>
      <c r="I13" s="9" t="s">
        <v>48</v>
      </c>
      <c r="J13" s="17">
        <v>57892</v>
      </c>
      <c r="K13" s="18">
        <v>554127</v>
      </c>
      <c r="L13" s="18">
        <v>0</v>
      </c>
      <c r="M13" s="18">
        <v>0</v>
      </c>
      <c r="N13" s="19">
        <v>0</v>
      </c>
      <c r="O13" s="17">
        <f t="shared" si="0"/>
        <v>57892</v>
      </c>
      <c r="P13" s="17">
        <f t="shared" si="1"/>
        <v>0</v>
      </c>
      <c r="Q13" s="17" t="str">
        <f t="shared" si="2"/>
        <v>Not Revenue Backed</v>
      </c>
      <c r="R13" s="17">
        <f t="shared" si="3"/>
        <v>0</v>
      </c>
      <c r="S13" s="20">
        <v>0</v>
      </c>
      <c r="T13" s="20">
        <v>0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1:20" ht="13.5" customHeight="1">
      <c r="A14" s="16">
        <v>31</v>
      </c>
      <c r="B14" s="9" t="s">
        <v>21</v>
      </c>
      <c r="C14" s="9" t="s">
        <v>22</v>
      </c>
      <c r="D14" s="9" t="s">
        <v>23</v>
      </c>
      <c r="E14" s="9" t="s">
        <v>49</v>
      </c>
      <c r="F14" s="9" t="s">
        <v>47</v>
      </c>
      <c r="G14" s="16" t="s">
        <v>26</v>
      </c>
      <c r="H14" s="16" t="s">
        <v>50</v>
      </c>
      <c r="I14" s="9" t="s">
        <v>51</v>
      </c>
      <c r="J14" s="17">
        <v>152000</v>
      </c>
      <c r="K14" s="18">
        <v>383198</v>
      </c>
      <c r="L14" s="18">
        <v>0</v>
      </c>
      <c r="M14" s="18">
        <v>0</v>
      </c>
      <c r="N14" s="19">
        <v>0</v>
      </c>
      <c r="O14" s="17">
        <f t="shared" si="0"/>
        <v>152000</v>
      </c>
      <c r="P14" s="17">
        <f t="shared" si="1"/>
        <v>0</v>
      </c>
      <c r="Q14" s="17" t="str">
        <f t="shared" si="2"/>
        <v>Not Revenue Backed</v>
      </c>
      <c r="R14" s="17">
        <f t="shared" si="3"/>
        <v>0</v>
      </c>
      <c r="S14" s="20">
        <v>0</v>
      </c>
      <c r="T14" s="20">
        <v>0</v>
      </c>
    </row>
    <row r="15" spans="1:20" ht="13.5" customHeight="1">
      <c r="A15" s="16">
        <v>31</v>
      </c>
      <c r="B15" s="9" t="s">
        <v>21</v>
      </c>
      <c r="C15" s="9" t="s">
        <v>22</v>
      </c>
      <c r="D15" s="9" t="s">
        <v>23</v>
      </c>
      <c r="E15" s="9" t="s">
        <v>49</v>
      </c>
      <c r="F15" s="9" t="s">
        <v>47</v>
      </c>
      <c r="G15" s="16" t="s">
        <v>26</v>
      </c>
      <c r="H15" s="16" t="s">
        <v>34</v>
      </c>
      <c r="I15" s="9" t="s">
        <v>52</v>
      </c>
      <c r="J15" s="17">
        <v>111562</v>
      </c>
      <c r="K15" s="18">
        <v>71562</v>
      </c>
      <c r="L15" s="18">
        <v>0</v>
      </c>
      <c r="M15" s="18">
        <v>0</v>
      </c>
      <c r="N15" s="19">
        <v>0</v>
      </c>
      <c r="O15" s="17">
        <f t="shared" si="0"/>
        <v>111562</v>
      </c>
      <c r="P15" s="17">
        <f t="shared" si="1"/>
        <v>0</v>
      </c>
      <c r="Q15" s="17" t="str">
        <f t="shared" si="2"/>
        <v>Not Revenue Backed</v>
      </c>
      <c r="R15" s="17">
        <f t="shared" si="3"/>
        <v>0</v>
      </c>
      <c r="S15" s="20">
        <v>0</v>
      </c>
      <c r="T15" s="20">
        <v>0</v>
      </c>
    </row>
    <row r="16" spans="1:72" s="21" customFormat="1" ht="13.5" customHeight="1">
      <c r="A16" s="16">
        <v>31</v>
      </c>
      <c r="B16" s="9" t="s">
        <v>21</v>
      </c>
      <c r="C16" s="9" t="s">
        <v>22</v>
      </c>
      <c r="D16" s="9" t="s">
        <v>23</v>
      </c>
      <c r="E16" s="9" t="s">
        <v>49</v>
      </c>
      <c r="F16" s="9" t="s">
        <v>47</v>
      </c>
      <c r="G16" s="16" t="s">
        <v>26</v>
      </c>
      <c r="H16" s="16" t="s">
        <v>27</v>
      </c>
      <c r="I16" s="9" t="s">
        <v>53</v>
      </c>
      <c r="J16" s="17">
        <v>457610</v>
      </c>
      <c r="K16" s="18">
        <v>25939</v>
      </c>
      <c r="L16" s="18">
        <v>0</v>
      </c>
      <c r="M16" s="18">
        <v>0</v>
      </c>
      <c r="N16" s="19">
        <v>0</v>
      </c>
      <c r="O16" s="17">
        <f t="shared" si="0"/>
        <v>457610</v>
      </c>
      <c r="P16" s="17">
        <f t="shared" si="1"/>
        <v>0</v>
      </c>
      <c r="Q16" s="17" t="str">
        <f t="shared" si="2"/>
        <v>Not Revenue Backed</v>
      </c>
      <c r="R16" s="17">
        <f t="shared" si="3"/>
        <v>0</v>
      </c>
      <c r="S16" s="20">
        <v>0</v>
      </c>
      <c r="T16" s="20">
        <v>0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</row>
    <row r="17" spans="1:20" ht="13.5" customHeight="1">
      <c r="A17" s="16">
        <v>31</v>
      </c>
      <c r="B17" s="9" t="s">
        <v>21</v>
      </c>
      <c r="C17" s="9" t="s">
        <v>22</v>
      </c>
      <c r="D17" s="9" t="s">
        <v>23</v>
      </c>
      <c r="E17" s="9" t="s">
        <v>49</v>
      </c>
      <c r="F17" s="9" t="s">
        <v>47</v>
      </c>
      <c r="G17" s="16" t="s">
        <v>26</v>
      </c>
      <c r="H17" s="16" t="s">
        <v>37</v>
      </c>
      <c r="I17" s="9" t="s">
        <v>54</v>
      </c>
      <c r="J17" s="17">
        <v>90707</v>
      </c>
      <c r="K17" s="18">
        <v>11146</v>
      </c>
      <c r="L17" s="18">
        <v>0</v>
      </c>
      <c r="M17" s="18">
        <v>0</v>
      </c>
      <c r="N17" s="19">
        <v>0</v>
      </c>
      <c r="O17" s="17">
        <f t="shared" si="0"/>
        <v>90707</v>
      </c>
      <c r="P17" s="17">
        <f t="shared" si="1"/>
        <v>0</v>
      </c>
      <c r="Q17" s="17" t="str">
        <f t="shared" si="2"/>
        <v>Not Revenue Backed</v>
      </c>
      <c r="R17" s="17">
        <f t="shared" si="3"/>
        <v>0</v>
      </c>
      <c r="S17" s="20">
        <v>0</v>
      </c>
      <c r="T17" s="20">
        <v>1</v>
      </c>
    </row>
    <row r="18" spans="1:20" ht="13.5" customHeight="1">
      <c r="A18" s="16" t="s">
        <v>55</v>
      </c>
      <c r="B18" s="9" t="s">
        <v>21</v>
      </c>
      <c r="C18" s="9" t="s">
        <v>22</v>
      </c>
      <c r="D18" s="9" t="s">
        <v>23</v>
      </c>
      <c r="E18" s="9" t="s">
        <v>56</v>
      </c>
      <c r="F18" s="9" t="s">
        <v>57</v>
      </c>
      <c r="G18" s="16" t="s">
        <v>26</v>
      </c>
      <c r="H18" s="16" t="s">
        <v>27</v>
      </c>
      <c r="I18" s="9" t="s">
        <v>58</v>
      </c>
      <c r="J18" s="17">
        <v>225418</v>
      </c>
      <c r="K18" s="18">
        <v>4257</v>
      </c>
      <c r="L18" s="18">
        <v>0</v>
      </c>
      <c r="M18" s="18">
        <v>0</v>
      </c>
      <c r="N18" s="19">
        <v>0</v>
      </c>
      <c r="O18" s="17">
        <f t="shared" si="0"/>
        <v>225418</v>
      </c>
      <c r="P18" s="17">
        <f t="shared" si="1"/>
        <v>0</v>
      </c>
      <c r="Q18" s="17" t="str">
        <f t="shared" si="2"/>
        <v>Not Revenue Backed</v>
      </c>
      <c r="R18" s="17">
        <f t="shared" si="3"/>
        <v>0</v>
      </c>
      <c r="S18" s="20">
        <v>0</v>
      </c>
      <c r="T18" s="20">
        <v>0</v>
      </c>
    </row>
    <row r="19" spans="1:20" ht="13.5" customHeight="1">
      <c r="A19" s="16">
        <v>41</v>
      </c>
      <c r="B19" s="9"/>
      <c r="C19" s="9"/>
      <c r="D19" s="9"/>
      <c r="E19" s="9"/>
      <c r="F19" s="9" t="s">
        <v>59</v>
      </c>
      <c r="G19" s="16"/>
      <c r="H19" s="16"/>
      <c r="I19" s="9" t="s">
        <v>60</v>
      </c>
      <c r="J19" s="17">
        <v>25200</v>
      </c>
      <c r="K19" s="18"/>
      <c r="L19" s="18"/>
      <c r="M19" s="18"/>
      <c r="N19" s="19"/>
      <c r="O19" s="17"/>
      <c r="P19" s="17"/>
      <c r="Q19" s="17"/>
      <c r="R19" s="17"/>
      <c r="S19" s="20">
        <v>0</v>
      </c>
      <c r="T19" s="20"/>
    </row>
    <row r="20" spans="1:20" ht="13.5" customHeight="1">
      <c r="A20" s="16">
        <v>41</v>
      </c>
      <c r="B20" s="9"/>
      <c r="C20" s="9"/>
      <c r="D20" s="9"/>
      <c r="E20" s="9"/>
      <c r="F20" s="9" t="s">
        <v>59</v>
      </c>
      <c r="G20" s="16"/>
      <c r="H20" s="16"/>
      <c r="I20" s="9" t="s">
        <v>61</v>
      </c>
      <c r="J20" s="17">
        <v>2499</v>
      </c>
      <c r="K20" s="18"/>
      <c r="L20" s="18"/>
      <c r="M20" s="18"/>
      <c r="N20" s="19">
        <v>0</v>
      </c>
      <c r="O20" s="17">
        <f>IF(J20&gt;0,J20,0)</f>
        <v>2499</v>
      </c>
      <c r="P20" s="17">
        <f>IF(J20&lt;0,J20,0)</f>
        <v>0</v>
      </c>
      <c r="Q20" s="17" t="str">
        <f>IF(J20&lt;0,"",IF(J20-N20=0,"100% Revenue Backed","Not Revenue Backed"))</f>
        <v>Not Revenue Backed</v>
      </c>
      <c r="R20" s="17">
        <f>IF(J20-N20=0,J20,0)</f>
        <v>0</v>
      </c>
      <c r="S20" s="20">
        <v>0</v>
      </c>
      <c r="T20" s="20">
        <v>0</v>
      </c>
    </row>
    <row r="21" spans="1:20" ht="13.5" customHeight="1">
      <c r="A21" s="16">
        <v>41</v>
      </c>
      <c r="B21" s="9"/>
      <c r="C21" s="9"/>
      <c r="D21" s="9"/>
      <c r="E21" s="9"/>
      <c r="F21" s="9" t="s">
        <v>59</v>
      </c>
      <c r="G21" s="16"/>
      <c r="H21" s="16"/>
      <c r="I21" s="9" t="s">
        <v>62</v>
      </c>
      <c r="J21" s="17">
        <v>2400</v>
      </c>
      <c r="K21" s="18"/>
      <c r="L21" s="18"/>
      <c r="M21" s="18"/>
      <c r="N21" s="19">
        <v>0</v>
      </c>
      <c r="O21" s="17"/>
      <c r="P21" s="17"/>
      <c r="Q21" s="17"/>
      <c r="R21" s="17"/>
      <c r="S21" s="20">
        <v>0</v>
      </c>
      <c r="T21" s="20">
        <v>0</v>
      </c>
    </row>
    <row r="22" spans="1:20" ht="13.5" customHeight="1">
      <c r="A22" s="16">
        <v>41</v>
      </c>
      <c r="B22" s="9"/>
      <c r="C22" s="9"/>
      <c r="D22" s="9"/>
      <c r="E22" s="9"/>
      <c r="F22" s="9" t="s">
        <v>59</v>
      </c>
      <c r="G22" s="16"/>
      <c r="H22" s="16"/>
      <c r="I22" s="9" t="s">
        <v>63</v>
      </c>
      <c r="J22" s="17">
        <v>10000</v>
      </c>
      <c r="K22" s="18"/>
      <c r="L22" s="18"/>
      <c r="M22" s="18"/>
      <c r="N22" s="19">
        <v>0</v>
      </c>
      <c r="O22" s="17"/>
      <c r="P22" s="17"/>
      <c r="Q22" s="17"/>
      <c r="R22" s="17"/>
      <c r="S22" s="20">
        <v>0</v>
      </c>
      <c r="T22" s="20">
        <v>0</v>
      </c>
    </row>
    <row r="23" spans="1:20" ht="13.5" customHeight="1">
      <c r="A23" s="23"/>
      <c r="B23" s="24"/>
      <c r="C23" s="24"/>
      <c r="D23" s="24"/>
      <c r="E23" s="24"/>
      <c r="F23" s="25"/>
      <c r="G23" s="16"/>
      <c r="H23" s="16"/>
      <c r="I23" s="10" t="s">
        <v>64</v>
      </c>
      <c r="J23" s="26">
        <f>SUM(J4:J22)</f>
        <v>1697591</v>
      </c>
      <c r="K23" s="14"/>
      <c r="L23" s="14"/>
      <c r="M23" s="14"/>
      <c r="N23" s="26">
        <f>SUM(N4:N22)</f>
        <v>0</v>
      </c>
      <c r="O23" s="13"/>
      <c r="P23" s="13"/>
      <c r="Q23" s="13"/>
      <c r="R23" s="13"/>
      <c r="S23" s="27">
        <f>SUM(S4:S22)</f>
        <v>0</v>
      </c>
      <c r="T23" s="27">
        <f>SUM(T4:T22)</f>
        <v>1</v>
      </c>
    </row>
    <row r="24" spans="1:20" ht="13.5" customHeight="1">
      <c r="A24" s="28"/>
      <c r="B24" s="29"/>
      <c r="C24" s="29"/>
      <c r="D24" s="29"/>
      <c r="E24" s="29"/>
      <c r="F24" s="29"/>
      <c r="G24" s="30"/>
      <c r="H24" s="31"/>
      <c r="I24" s="32"/>
      <c r="J24" s="33"/>
      <c r="K24" s="34"/>
      <c r="L24" s="34"/>
      <c r="M24" s="34"/>
      <c r="N24" s="33"/>
      <c r="O24" s="35"/>
      <c r="P24" s="35"/>
      <c r="Q24" s="35"/>
      <c r="R24" s="35"/>
      <c r="S24" s="36"/>
      <c r="T24" s="36"/>
    </row>
    <row r="25" spans="1:20" ht="13.5" customHeight="1">
      <c r="A25" s="8"/>
      <c r="B25" s="9"/>
      <c r="C25" s="9"/>
      <c r="D25" s="9"/>
      <c r="E25" s="9"/>
      <c r="F25" s="10" t="s">
        <v>65</v>
      </c>
      <c r="G25" s="11"/>
      <c r="H25" s="11"/>
      <c r="I25" s="12"/>
      <c r="J25" s="13"/>
      <c r="K25" s="14"/>
      <c r="L25" s="14"/>
      <c r="M25" s="14"/>
      <c r="N25" s="13"/>
      <c r="O25" s="13"/>
      <c r="P25" s="13"/>
      <c r="Q25" s="13"/>
      <c r="R25" s="13"/>
      <c r="S25" s="15"/>
      <c r="T25" s="15"/>
    </row>
    <row r="26" spans="1:20" ht="13.5" customHeight="1" hidden="1">
      <c r="A26" s="16"/>
      <c r="B26" s="9"/>
      <c r="C26" s="9"/>
      <c r="D26" s="9"/>
      <c r="E26" s="9"/>
      <c r="F26" s="37" t="s">
        <v>66</v>
      </c>
      <c r="G26" s="16"/>
      <c r="H26" s="16"/>
      <c r="I26" s="9"/>
      <c r="J26" s="17"/>
      <c r="K26" s="18"/>
      <c r="L26" s="18"/>
      <c r="M26" s="18"/>
      <c r="N26" s="17"/>
      <c r="O26" s="17"/>
      <c r="P26" s="17"/>
      <c r="Q26" s="17"/>
      <c r="R26" s="17"/>
      <c r="S26" s="20"/>
      <c r="T26" s="20"/>
    </row>
    <row r="27" spans="1:20" ht="13.5" customHeight="1">
      <c r="A27" s="38">
        <v>53</v>
      </c>
      <c r="B27" s="39" t="s">
        <v>67</v>
      </c>
      <c r="C27" s="39" t="s">
        <v>68</v>
      </c>
      <c r="D27" s="39" t="s">
        <v>69</v>
      </c>
      <c r="E27" s="39" t="s">
        <v>70</v>
      </c>
      <c r="F27" s="39" t="s">
        <v>71</v>
      </c>
      <c r="G27" s="38" t="s">
        <v>26</v>
      </c>
      <c r="H27" s="38" t="s">
        <v>27</v>
      </c>
      <c r="I27" s="39" t="s">
        <v>72</v>
      </c>
      <c r="J27" s="40">
        <v>22500</v>
      </c>
      <c r="K27" s="41">
        <v>41649</v>
      </c>
      <c r="L27" s="41">
        <v>0</v>
      </c>
      <c r="M27" s="41">
        <v>0</v>
      </c>
      <c r="N27" s="42">
        <v>0</v>
      </c>
      <c r="O27" s="40">
        <f>IF(J27&gt;0,J27,0)</f>
        <v>22500</v>
      </c>
      <c r="P27" s="40">
        <f>IF(J27&lt;0,J27,0)</f>
        <v>0</v>
      </c>
      <c r="Q27" s="40" t="str">
        <f>IF(J27&lt;0,"",IF(J27-N27=0,"100% Revenue Backed","Not Revenue Backed"))</f>
        <v>Not Revenue Backed</v>
      </c>
      <c r="R27" s="40">
        <f>IF(J27-N27=0,J27,0)</f>
        <v>0</v>
      </c>
      <c r="S27" s="43">
        <v>0</v>
      </c>
      <c r="T27" s="43">
        <v>0</v>
      </c>
    </row>
    <row r="28" spans="1:72" s="46" customFormat="1" ht="12.75">
      <c r="A28" s="44">
        <v>67</v>
      </c>
      <c r="B28" s="45"/>
      <c r="F28" s="46" t="s">
        <v>73</v>
      </c>
      <c r="G28" s="44"/>
      <c r="H28" s="44"/>
      <c r="I28" s="46" t="s">
        <v>74</v>
      </c>
      <c r="J28" s="47">
        <v>190754</v>
      </c>
      <c r="N28" s="48">
        <v>0</v>
      </c>
      <c r="S28" s="48">
        <v>0</v>
      </c>
      <c r="T28" s="48">
        <v>0</v>
      </c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</row>
    <row r="29" spans="1:72" s="22" customFormat="1" ht="13.5" customHeight="1">
      <c r="A29" s="50">
        <v>68</v>
      </c>
      <c r="B29" s="51" t="s">
        <v>67</v>
      </c>
      <c r="C29" s="51" t="s">
        <v>75</v>
      </c>
      <c r="D29" s="51" t="s">
        <v>76</v>
      </c>
      <c r="E29" s="51" t="s">
        <v>77</v>
      </c>
      <c r="F29" s="51" t="s">
        <v>78</v>
      </c>
      <c r="G29" s="50" t="s">
        <v>26</v>
      </c>
      <c r="H29" s="50" t="s">
        <v>50</v>
      </c>
      <c r="I29" s="51" t="s">
        <v>79</v>
      </c>
      <c r="J29" s="52">
        <v>500000</v>
      </c>
      <c r="K29" s="53">
        <v>1300000</v>
      </c>
      <c r="L29" s="53">
        <v>0</v>
      </c>
      <c r="M29" s="53">
        <v>0</v>
      </c>
      <c r="N29" s="54">
        <v>0</v>
      </c>
      <c r="O29" s="52">
        <f aca="true" t="shared" si="4" ref="O29:O49">IF(J29&gt;0,J29,0)</f>
        <v>500000</v>
      </c>
      <c r="P29" s="52">
        <f aca="true" t="shared" si="5" ref="P29:P49">IF(J29&lt;0,J29,0)</f>
        <v>0</v>
      </c>
      <c r="Q29" s="52" t="str">
        <f aca="true" t="shared" si="6" ref="Q29:Q49">IF(J29&lt;0,"",IF(J29-N29=0,"100% Revenue Backed","Not Revenue Backed"))</f>
        <v>Not Revenue Backed</v>
      </c>
      <c r="R29" s="52">
        <f aca="true" t="shared" si="7" ref="R29:R49">IF(J29-N29=0,J29,0)</f>
        <v>0</v>
      </c>
      <c r="S29" s="55">
        <v>0</v>
      </c>
      <c r="T29" s="55">
        <v>0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20" ht="13.5" customHeight="1">
      <c r="A30" s="16">
        <v>68</v>
      </c>
      <c r="B30" s="9" t="s">
        <v>67</v>
      </c>
      <c r="C30" s="9" t="s">
        <v>75</v>
      </c>
      <c r="D30" s="9" t="s">
        <v>76</v>
      </c>
      <c r="E30" s="9" t="s">
        <v>77</v>
      </c>
      <c r="F30" s="9" t="s">
        <v>78</v>
      </c>
      <c r="G30" s="16" t="s">
        <v>26</v>
      </c>
      <c r="H30" s="16" t="s">
        <v>80</v>
      </c>
      <c r="I30" s="9" t="s">
        <v>81</v>
      </c>
      <c r="J30" s="17">
        <v>1220429</v>
      </c>
      <c r="K30" s="18">
        <v>1220429</v>
      </c>
      <c r="L30" s="18">
        <v>0</v>
      </c>
      <c r="M30" s="18">
        <v>0</v>
      </c>
      <c r="N30" s="19">
        <v>0</v>
      </c>
      <c r="O30" s="17">
        <f t="shared" si="4"/>
        <v>1220429</v>
      </c>
      <c r="P30" s="17">
        <f t="shared" si="5"/>
        <v>0</v>
      </c>
      <c r="Q30" s="17" t="str">
        <f t="shared" si="6"/>
        <v>Not Revenue Backed</v>
      </c>
      <c r="R30" s="17">
        <f t="shared" si="7"/>
        <v>0</v>
      </c>
      <c r="S30" s="20">
        <v>0</v>
      </c>
      <c r="T30" s="20">
        <v>0</v>
      </c>
    </row>
    <row r="31" spans="1:20" ht="13.5" customHeight="1">
      <c r="A31" s="16">
        <v>68</v>
      </c>
      <c r="B31" s="9" t="s">
        <v>67</v>
      </c>
      <c r="C31" s="9" t="s">
        <v>75</v>
      </c>
      <c r="D31" s="9" t="s">
        <v>76</v>
      </c>
      <c r="E31" s="9" t="s">
        <v>77</v>
      </c>
      <c r="F31" s="9" t="s">
        <v>78</v>
      </c>
      <c r="G31" s="16" t="s">
        <v>26</v>
      </c>
      <c r="H31" s="16" t="s">
        <v>34</v>
      </c>
      <c r="I31" s="9" t="s">
        <v>82</v>
      </c>
      <c r="J31" s="17">
        <v>29443</v>
      </c>
      <c r="K31" s="18">
        <v>245524</v>
      </c>
      <c r="L31" s="18">
        <v>0</v>
      </c>
      <c r="M31" s="18">
        <v>0</v>
      </c>
      <c r="N31" s="19">
        <v>0</v>
      </c>
      <c r="O31" s="17">
        <f t="shared" si="4"/>
        <v>29443</v>
      </c>
      <c r="P31" s="17">
        <f t="shared" si="5"/>
        <v>0</v>
      </c>
      <c r="Q31" s="17" t="str">
        <f t="shared" si="6"/>
        <v>Not Revenue Backed</v>
      </c>
      <c r="R31" s="17">
        <f t="shared" si="7"/>
        <v>0</v>
      </c>
      <c r="S31" s="20">
        <v>0</v>
      </c>
      <c r="T31" s="20">
        <v>0</v>
      </c>
    </row>
    <row r="32" spans="1:20" ht="13.5" customHeight="1">
      <c r="A32" s="16">
        <v>71</v>
      </c>
      <c r="B32" s="9" t="s">
        <v>67</v>
      </c>
      <c r="C32" s="9" t="s">
        <v>75</v>
      </c>
      <c r="D32" s="9" t="s">
        <v>76</v>
      </c>
      <c r="E32" s="9" t="s">
        <v>77</v>
      </c>
      <c r="F32" s="9" t="s">
        <v>83</v>
      </c>
      <c r="G32" s="16" t="s">
        <v>26</v>
      </c>
      <c r="H32" s="16" t="s">
        <v>27</v>
      </c>
      <c r="I32" s="9" t="s">
        <v>84</v>
      </c>
      <c r="J32" s="17">
        <v>89950</v>
      </c>
      <c r="K32" s="18">
        <v>100000</v>
      </c>
      <c r="L32" s="18">
        <v>0</v>
      </c>
      <c r="M32" s="18">
        <v>0</v>
      </c>
      <c r="N32" s="19">
        <v>89950</v>
      </c>
      <c r="O32" s="17">
        <f t="shared" si="4"/>
        <v>89950</v>
      </c>
      <c r="P32" s="17">
        <f t="shared" si="5"/>
        <v>0</v>
      </c>
      <c r="Q32" s="17" t="str">
        <f t="shared" si="6"/>
        <v>100% Revenue Backed</v>
      </c>
      <c r="R32" s="17">
        <f t="shared" si="7"/>
        <v>89950</v>
      </c>
      <c r="S32" s="20">
        <v>0</v>
      </c>
      <c r="T32" s="20">
        <v>0</v>
      </c>
    </row>
    <row r="33" spans="1:20" ht="13.5" customHeight="1">
      <c r="A33" s="16">
        <v>71</v>
      </c>
      <c r="B33" s="9" t="s">
        <v>67</v>
      </c>
      <c r="C33" s="9" t="s">
        <v>85</v>
      </c>
      <c r="D33" s="9" t="s">
        <v>86</v>
      </c>
      <c r="E33" s="9" t="s">
        <v>87</v>
      </c>
      <c r="F33" s="9" t="s">
        <v>83</v>
      </c>
      <c r="G33" s="16" t="s">
        <v>26</v>
      </c>
      <c r="H33" s="16" t="s">
        <v>50</v>
      </c>
      <c r="I33" s="9" t="s">
        <v>88</v>
      </c>
      <c r="J33" s="17">
        <v>75000</v>
      </c>
      <c r="K33" s="18">
        <v>821500</v>
      </c>
      <c r="L33" s="18">
        <v>0</v>
      </c>
      <c r="M33" s="18">
        <v>0</v>
      </c>
      <c r="N33" s="19">
        <v>75000</v>
      </c>
      <c r="O33" s="17">
        <f t="shared" si="4"/>
        <v>75000</v>
      </c>
      <c r="P33" s="17">
        <f t="shared" si="5"/>
        <v>0</v>
      </c>
      <c r="Q33" s="17" t="str">
        <f t="shared" si="6"/>
        <v>100% Revenue Backed</v>
      </c>
      <c r="R33" s="17">
        <f t="shared" si="7"/>
        <v>75000</v>
      </c>
      <c r="S33" s="20">
        <v>0</v>
      </c>
      <c r="T33" s="20">
        <v>0</v>
      </c>
    </row>
    <row r="34" spans="1:20" ht="13.5" customHeight="1">
      <c r="A34" s="16">
        <v>71</v>
      </c>
      <c r="B34" s="9" t="s">
        <v>67</v>
      </c>
      <c r="C34" s="9" t="s">
        <v>85</v>
      </c>
      <c r="D34" s="9" t="s">
        <v>86</v>
      </c>
      <c r="E34" s="9" t="s">
        <v>87</v>
      </c>
      <c r="F34" s="9" t="s">
        <v>83</v>
      </c>
      <c r="G34" s="16" t="s">
        <v>26</v>
      </c>
      <c r="H34" s="16" t="s">
        <v>80</v>
      </c>
      <c r="I34" s="9" t="s">
        <v>89</v>
      </c>
      <c r="J34" s="17">
        <v>12199</v>
      </c>
      <c r="K34" s="18">
        <v>802617</v>
      </c>
      <c r="L34" s="18">
        <v>0</v>
      </c>
      <c r="M34" s="18">
        <v>0</v>
      </c>
      <c r="N34" s="19">
        <v>12199</v>
      </c>
      <c r="O34" s="17">
        <f t="shared" si="4"/>
        <v>12199</v>
      </c>
      <c r="P34" s="17">
        <f t="shared" si="5"/>
        <v>0</v>
      </c>
      <c r="Q34" s="17" t="str">
        <f t="shared" si="6"/>
        <v>100% Revenue Backed</v>
      </c>
      <c r="R34" s="17">
        <f t="shared" si="7"/>
        <v>12199</v>
      </c>
      <c r="S34" s="20">
        <v>0</v>
      </c>
      <c r="T34" s="20">
        <v>0</v>
      </c>
    </row>
    <row r="35" spans="1:20" ht="13.5" customHeight="1">
      <c r="A35" s="16">
        <v>72</v>
      </c>
      <c r="B35" s="9" t="s">
        <v>67</v>
      </c>
      <c r="C35" s="9" t="s">
        <v>85</v>
      </c>
      <c r="D35" s="9" t="s">
        <v>86</v>
      </c>
      <c r="E35" s="9" t="s">
        <v>87</v>
      </c>
      <c r="F35" s="9" t="s">
        <v>90</v>
      </c>
      <c r="G35" s="16" t="s">
        <v>26</v>
      </c>
      <c r="H35" s="16" t="s">
        <v>91</v>
      </c>
      <c r="I35" s="9" t="s">
        <v>92</v>
      </c>
      <c r="J35" s="17">
        <v>26600</v>
      </c>
      <c r="K35" s="18">
        <v>402300</v>
      </c>
      <c r="L35" s="18">
        <v>0</v>
      </c>
      <c r="M35" s="18">
        <v>0</v>
      </c>
      <c r="N35" s="19">
        <v>0</v>
      </c>
      <c r="O35" s="17">
        <f t="shared" si="4"/>
        <v>26600</v>
      </c>
      <c r="P35" s="17">
        <f t="shared" si="5"/>
        <v>0</v>
      </c>
      <c r="Q35" s="17" t="str">
        <f t="shared" si="6"/>
        <v>Not Revenue Backed</v>
      </c>
      <c r="R35" s="17">
        <f t="shared" si="7"/>
        <v>0</v>
      </c>
      <c r="S35" s="20">
        <v>0</v>
      </c>
      <c r="T35" s="20">
        <v>0</v>
      </c>
    </row>
    <row r="36" spans="1:20" ht="13.5" customHeight="1">
      <c r="A36" s="16">
        <v>72</v>
      </c>
      <c r="B36" s="9" t="s">
        <v>67</v>
      </c>
      <c r="C36" s="9" t="s">
        <v>85</v>
      </c>
      <c r="D36" s="9" t="s">
        <v>86</v>
      </c>
      <c r="E36" s="9" t="s">
        <v>87</v>
      </c>
      <c r="F36" s="9" t="s">
        <v>90</v>
      </c>
      <c r="G36" s="16" t="s">
        <v>26</v>
      </c>
      <c r="H36" s="16" t="s">
        <v>34</v>
      </c>
      <c r="I36" s="9" t="s">
        <v>93</v>
      </c>
      <c r="J36" s="17">
        <v>64481</v>
      </c>
      <c r="K36" s="18">
        <v>247922</v>
      </c>
      <c r="L36" s="18">
        <v>0</v>
      </c>
      <c r="M36" s="18">
        <v>0</v>
      </c>
      <c r="N36" s="19">
        <v>0</v>
      </c>
      <c r="O36" s="17">
        <f t="shared" si="4"/>
        <v>64481</v>
      </c>
      <c r="P36" s="17">
        <f t="shared" si="5"/>
        <v>0</v>
      </c>
      <c r="Q36" s="17" t="str">
        <f t="shared" si="6"/>
        <v>Not Revenue Backed</v>
      </c>
      <c r="R36" s="17">
        <f t="shared" si="7"/>
        <v>0</v>
      </c>
      <c r="S36" s="20">
        <v>0</v>
      </c>
      <c r="T36" s="20">
        <v>0</v>
      </c>
    </row>
    <row r="37" spans="1:20" ht="13.5" customHeight="1">
      <c r="A37" s="16">
        <v>72</v>
      </c>
      <c r="B37" s="9" t="s">
        <v>67</v>
      </c>
      <c r="C37" s="9" t="s">
        <v>85</v>
      </c>
      <c r="D37" s="9" t="s">
        <v>86</v>
      </c>
      <c r="E37" s="9" t="s">
        <v>87</v>
      </c>
      <c r="F37" s="9" t="s">
        <v>90</v>
      </c>
      <c r="G37" s="16" t="s">
        <v>26</v>
      </c>
      <c r="H37" s="16" t="s">
        <v>94</v>
      </c>
      <c r="I37" s="9" t="s">
        <v>95</v>
      </c>
      <c r="J37" s="17">
        <v>98682</v>
      </c>
      <c r="K37" s="18">
        <v>236000</v>
      </c>
      <c r="L37" s="18">
        <v>0</v>
      </c>
      <c r="M37" s="18">
        <v>0</v>
      </c>
      <c r="N37" s="19">
        <v>0</v>
      </c>
      <c r="O37" s="17">
        <f t="shared" si="4"/>
        <v>98682</v>
      </c>
      <c r="P37" s="17">
        <f t="shared" si="5"/>
        <v>0</v>
      </c>
      <c r="Q37" s="17" t="str">
        <f t="shared" si="6"/>
        <v>Not Revenue Backed</v>
      </c>
      <c r="R37" s="17">
        <f t="shared" si="7"/>
        <v>0</v>
      </c>
      <c r="S37" s="20">
        <v>0</v>
      </c>
      <c r="T37" s="20">
        <v>0</v>
      </c>
    </row>
    <row r="38" spans="1:72" s="22" customFormat="1" ht="13.5" customHeight="1">
      <c r="A38" s="16">
        <v>72</v>
      </c>
      <c r="B38" s="9" t="s">
        <v>67</v>
      </c>
      <c r="C38" s="9" t="s">
        <v>85</v>
      </c>
      <c r="D38" s="9" t="s">
        <v>86</v>
      </c>
      <c r="E38" s="9" t="s">
        <v>87</v>
      </c>
      <c r="F38" s="9" t="s">
        <v>90</v>
      </c>
      <c r="G38" s="16" t="s">
        <v>26</v>
      </c>
      <c r="H38" s="16" t="s">
        <v>96</v>
      </c>
      <c r="I38" s="9" t="s">
        <v>97</v>
      </c>
      <c r="J38" s="17">
        <v>90252</v>
      </c>
      <c r="K38" s="18">
        <v>221799</v>
      </c>
      <c r="L38" s="18">
        <v>0</v>
      </c>
      <c r="M38" s="18">
        <v>0</v>
      </c>
      <c r="N38" s="19">
        <v>0</v>
      </c>
      <c r="O38" s="17">
        <f t="shared" si="4"/>
        <v>90252</v>
      </c>
      <c r="P38" s="17">
        <f t="shared" si="5"/>
        <v>0</v>
      </c>
      <c r="Q38" s="17" t="str">
        <f t="shared" si="6"/>
        <v>Not Revenue Backed</v>
      </c>
      <c r="R38" s="17">
        <f t="shared" si="7"/>
        <v>0</v>
      </c>
      <c r="S38" s="20">
        <v>0</v>
      </c>
      <c r="T38" s="20">
        <v>0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22" customFormat="1" ht="13.5" customHeight="1">
      <c r="A39" s="16">
        <v>72</v>
      </c>
      <c r="B39" s="9" t="s">
        <v>67</v>
      </c>
      <c r="C39" s="9" t="s">
        <v>85</v>
      </c>
      <c r="D39" s="9" t="s">
        <v>86</v>
      </c>
      <c r="E39" s="9" t="s">
        <v>87</v>
      </c>
      <c r="F39" s="9" t="s">
        <v>90</v>
      </c>
      <c r="G39" s="16" t="s">
        <v>26</v>
      </c>
      <c r="H39" s="16" t="s">
        <v>98</v>
      </c>
      <c r="I39" s="9" t="s">
        <v>99</v>
      </c>
      <c r="J39" s="17">
        <v>50377</v>
      </c>
      <c r="K39" s="18">
        <v>138681</v>
      </c>
      <c r="L39" s="18">
        <v>0</v>
      </c>
      <c r="M39" s="18">
        <v>0</v>
      </c>
      <c r="N39" s="19">
        <v>0</v>
      </c>
      <c r="O39" s="17">
        <f t="shared" si="4"/>
        <v>50377</v>
      </c>
      <c r="P39" s="17">
        <f t="shared" si="5"/>
        <v>0</v>
      </c>
      <c r="Q39" s="17" t="str">
        <f t="shared" si="6"/>
        <v>Not Revenue Backed</v>
      </c>
      <c r="R39" s="17">
        <f t="shared" si="7"/>
        <v>0</v>
      </c>
      <c r="S39" s="20">
        <v>0</v>
      </c>
      <c r="T39" s="20"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</row>
    <row r="40" spans="1:20" ht="13.5" customHeight="1">
      <c r="A40" s="16">
        <v>73</v>
      </c>
      <c r="B40" s="9"/>
      <c r="C40" s="9"/>
      <c r="D40" s="9"/>
      <c r="E40" s="9"/>
      <c r="F40" s="9" t="s">
        <v>100</v>
      </c>
      <c r="G40" s="16"/>
      <c r="H40" s="16"/>
      <c r="I40" s="9" t="s">
        <v>101</v>
      </c>
      <c r="J40" s="17">
        <v>50377</v>
      </c>
      <c r="K40" s="18">
        <v>23350</v>
      </c>
      <c r="L40" s="18">
        <v>0</v>
      </c>
      <c r="M40" s="18">
        <v>0</v>
      </c>
      <c r="N40" s="19">
        <v>0</v>
      </c>
      <c r="O40" s="17">
        <f t="shared" si="4"/>
        <v>50377</v>
      </c>
      <c r="P40" s="17">
        <f t="shared" si="5"/>
        <v>0</v>
      </c>
      <c r="Q40" s="17" t="str">
        <f t="shared" si="6"/>
        <v>Not Revenue Backed</v>
      </c>
      <c r="R40" s="17">
        <f t="shared" si="7"/>
        <v>0</v>
      </c>
      <c r="S40" s="20">
        <v>0</v>
      </c>
      <c r="T40" s="20">
        <v>0</v>
      </c>
    </row>
    <row r="41" spans="1:72" s="22" customFormat="1" ht="13.5" customHeight="1">
      <c r="A41" s="16">
        <v>74</v>
      </c>
      <c r="B41" s="9" t="s">
        <v>67</v>
      </c>
      <c r="C41" s="9" t="s">
        <v>102</v>
      </c>
      <c r="D41" s="9" t="s">
        <v>103</v>
      </c>
      <c r="E41" s="9" t="s">
        <v>104</v>
      </c>
      <c r="F41" s="9" t="s">
        <v>102</v>
      </c>
      <c r="G41" s="16" t="s">
        <v>26</v>
      </c>
      <c r="H41" s="16" t="s">
        <v>91</v>
      </c>
      <c r="I41" s="56" t="s">
        <v>105</v>
      </c>
      <c r="J41" s="57">
        <v>1768639</v>
      </c>
      <c r="K41" s="18">
        <v>1124306</v>
      </c>
      <c r="L41" s="18">
        <v>0</v>
      </c>
      <c r="M41" s="18">
        <v>0</v>
      </c>
      <c r="N41" s="19">
        <v>0</v>
      </c>
      <c r="O41" s="17">
        <f t="shared" si="4"/>
        <v>1768639</v>
      </c>
      <c r="P41" s="17">
        <f t="shared" si="5"/>
        <v>0</v>
      </c>
      <c r="Q41" s="17" t="str">
        <f t="shared" si="6"/>
        <v>Not Revenue Backed</v>
      </c>
      <c r="R41" s="17">
        <f t="shared" si="7"/>
        <v>0</v>
      </c>
      <c r="S41" s="20">
        <v>0</v>
      </c>
      <c r="T41" s="20">
        <v>0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22" customFormat="1" ht="13.5" customHeight="1">
      <c r="A42" s="16">
        <v>74</v>
      </c>
      <c r="B42" s="9" t="s">
        <v>67</v>
      </c>
      <c r="C42" s="9" t="s">
        <v>102</v>
      </c>
      <c r="D42" s="9" t="s">
        <v>103</v>
      </c>
      <c r="E42" s="9" t="s">
        <v>104</v>
      </c>
      <c r="F42" s="9" t="s">
        <v>102</v>
      </c>
      <c r="G42" s="16" t="s">
        <v>26</v>
      </c>
      <c r="H42" s="16" t="s">
        <v>98</v>
      </c>
      <c r="I42" s="56" t="s">
        <v>106</v>
      </c>
      <c r="J42" s="57">
        <v>647634</v>
      </c>
      <c r="K42" s="18">
        <v>659214</v>
      </c>
      <c r="L42" s="18">
        <v>0</v>
      </c>
      <c r="M42" s="18">
        <v>0</v>
      </c>
      <c r="N42" s="19">
        <v>0</v>
      </c>
      <c r="O42" s="17">
        <f t="shared" si="4"/>
        <v>647634</v>
      </c>
      <c r="P42" s="17">
        <f t="shared" si="5"/>
        <v>0</v>
      </c>
      <c r="Q42" s="17" t="str">
        <f t="shared" si="6"/>
        <v>Not Revenue Backed</v>
      </c>
      <c r="R42" s="17">
        <f t="shared" si="7"/>
        <v>0</v>
      </c>
      <c r="S42" s="20">
        <v>0</v>
      </c>
      <c r="T42" s="20">
        <v>0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</row>
    <row r="43" spans="1:72" s="22" customFormat="1" ht="13.5" customHeight="1">
      <c r="A43" s="16">
        <v>74</v>
      </c>
      <c r="B43" s="9" t="s">
        <v>67</v>
      </c>
      <c r="C43" s="9" t="s">
        <v>102</v>
      </c>
      <c r="D43" s="9" t="s">
        <v>103</v>
      </c>
      <c r="E43" s="9" t="s">
        <v>104</v>
      </c>
      <c r="F43" s="9" t="s">
        <v>102</v>
      </c>
      <c r="G43" s="16" t="s">
        <v>26</v>
      </c>
      <c r="H43" s="16" t="s">
        <v>96</v>
      </c>
      <c r="I43" s="56" t="s">
        <v>107</v>
      </c>
      <c r="J43" s="57">
        <v>450000</v>
      </c>
      <c r="K43" s="18">
        <v>449420</v>
      </c>
      <c r="L43" s="18">
        <v>0</v>
      </c>
      <c r="M43" s="18">
        <v>0</v>
      </c>
      <c r="N43" s="19">
        <v>0</v>
      </c>
      <c r="O43" s="17">
        <f t="shared" si="4"/>
        <v>450000</v>
      </c>
      <c r="P43" s="17">
        <f t="shared" si="5"/>
        <v>0</v>
      </c>
      <c r="Q43" s="17" t="str">
        <f t="shared" si="6"/>
        <v>Not Revenue Backed</v>
      </c>
      <c r="R43" s="17">
        <f t="shared" si="7"/>
        <v>0</v>
      </c>
      <c r="S43" s="20">
        <v>0</v>
      </c>
      <c r="T43" s="20">
        <v>0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</row>
    <row r="44" spans="1:72" s="22" customFormat="1" ht="13.5" customHeight="1">
      <c r="A44" s="16">
        <v>74</v>
      </c>
      <c r="B44" s="9" t="s">
        <v>67</v>
      </c>
      <c r="C44" s="9" t="s">
        <v>102</v>
      </c>
      <c r="D44" s="9" t="s">
        <v>103</v>
      </c>
      <c r="E44" s="9" t="s">
        <v>104</v>
      </c>
      <c r="F44" s="9" t="s">
        <v>102</v>
      </c>
      <c r="G44" s="16" t="s">
        <v>26</v>
      </c>
      <c r="H44" s="16" t="s">
        <v>37</v>
      </c>
      <c r="I44" s="56" t="s">
        <v>108</v>
      </c>
      <c r="J44" s="57">
        <v>250000</v>
      </c>
      <c r="K44" s="18">
        <v>250000</v>
      </c>
      <c r="L44" s="18">
        <v>0</v>
      </c>
      <c r="M44" s="18">
        <v>0</v>
      </c>
      <c r="N44" s="19">
        <v>0</v>
      </c>
      <c r="O44" s="17">
        <f t="shared" si="4"/>
        <v>250000</v>
      </c>
      <c r="P44" s="17">
        <f t="shared" si="5"/>
        <v>0</v>
      </c>
      <c r="Q44" s="17" t="str">
        <f t="shared" si="6"/>
        <v>Not Revenue Backed</v>
      </c>
      <c r="R44" s="17">
        <f t="shared" si="7"/>
        <v>0</v>
      </c>
      <c r="S44" s="20">
        <v>0</v>
      </c>
      <c r="T44" s="20"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22" customFormat="1" ht="13.5" customHeight="1">
      <c r="A45" s="16">
        <v>74</v>
      </c>
      <c r="B45" s="9" t="s">
        <v>67</v>
      </c>
      <c r="C45" s="9" t="s">
        <v>102</v>
      </c>
      <c r="D45" s="9" t="s">
        <v>103</v>
      </c>
      <c r="E45" s="9" t="s">
        <v>104</v>
      </c>
      <c r="F45" s="9" t="s">
        <v>102</v>
      </c>
      <c r="G45" s="16" t="s">
        <v>26</v>
      </c>
      <c r="H45" s="16" t="s">
        <v>27</v>
      </c>
      <c r="I45" s="56" t="s">
        <v>109</v>
      </c>
      <c r="J45" s="57">
        <v>105000</v>
      </c>
      <c r="K45" s="18">
        <v>105000</v>
      </c>
      <c r="L45" s="18">
        <v>0</v>
      </c>
      <c r="M45" s="18">
        <v>0</v>
      </c>
      <c r="N45" s="19">
        <v>0</v>
      </c>
      <c r="O45" s="17">
        <f t="shared" si="4"/>
        <v>105000</v>
      </c>
      <c r="P45" s="17">
        <f t="shared" si="5"/>
        <v>0</v>
      </c>
      <c r="Q45" s="17" t="str">
        <f t="shared" si="6"/>
        <v>Not Revenue Backed</v>
      </c>
      <c r="R45" s="17">
        <f t="shared" si="7"/>
        <v>0</v>
      </c>
      <c r="S45" s="20">
        <v>0</v>
      </c>
      <c r="T45" s="20">
        <v>0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</row>
    <row r="46" spans="1:72" s="22" customFormat="1" ht="13.5" customHeight="1">
      <c r="A46" s="16">
        <v>74</v>
      </c>
      <c r="B46" s="9" t="s">
        <v>67</v>
      </c>
      <c r="C46" s="9" t="s">
        <v>102</v>
      </c>
      <c r="D46" s="9" t="s">
        <v>103</v>
      </c>
      <c r="E46" s="9" t="s">
        <v>104</v>
      </c>
      <c r="F46" s="9" t="s">
        <v>102</v>
      </c>
      <c r="G46" s="16" t="s">
        <v>26</v>
      </c>
      <c r="H46" s="16" t="s">
        <v>34</v>
      </c>
      <c r="I46" s="56" t="s">
        <v>110</v>
      </c>
      <c r="J46" s="57">
        <v>54779</v>
      </c>
      <c r="K46" s="18">
        <v>53812</v>
      </c>
      <c r="L46" s="18">
        <v>0</v>
      </c>
      <c r="M46" s="18">
        <v>0</v>
      </c>
      <c r="N46" s="19">
        <v>0</v>
      </c>
      <c r="O46" s="17">
        <f t="shared" si="4"/>
        <v>54779</v>
      </c>
      <c r="P46" s="17">
        <f t="shared" si="5"/>
        <v>0</v>
      </c>
      <c r="Q46" s="17" t="str">
        <f t="shared" si="6"/>
        <v>Not Revenue Backed</v>
      </c>
      <c r="R46" s="17">
        <f t="shared" si="7"/>
        <v>0</v>
      </c>
      <c r="S46" s="20">
        <v>0</v>
      </c>
      <c r="T46" s="20">
        <v>0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</row>
    <row r="47" spans="1:72" s="22" customFormat="1" ht="13.5" customHeight="1">
      <c r="A47" s="16">
        <v>74</v>
      </c>
      <c r="B47" s="9" t="s">
        <v>67</v>
      </c>
      <c r="C47" s="9" t="s">
        <v>102</v>
      </c>
      <c r="D47" s="9" t="s">
        <v>103</v>
      </c>
      <c r="E47" s="9" t="s">
        <v>104</v>
      </c>
      <c r="F47" s="9" t="s">
        <v>102</v>
      </c>
      <c r="G47" s="16" t="s">
        <v>26</v>
      </c>
      <c r="H47" s="16" t="s">
        <v>94</v>
      </c>
      <c r="I47" s="56" t="s">
        <v>111</v>
      </c>
      <c r="J47" s="57">
        <v>20000</v>
      </c>
      <c r="K47" s="18">
        <v>20000</v>
      </c>
      <c r="L47" s="18">
        <v>0</v>
      </c>
      <c r="M47" s="18">
        <v>0</v>
      </c>
      <c r="N47" s="19">
        <v>0</v>
      </c>
      <c r="O47" s="17">
        <f t="shared" si="4"/>
        <v>20000</v>
      </c>
      <c r="P47" s="17">
        <f t="shared" si="5"/>
        <v>0</v>
      </c>
      <c r="Q47" s="17" t="str">
        <f t="shared" si="6"/>
        <v>Not Revenue Backed</v>
      </c>
      <c r="R47" s="17">
        <f t="shared" si="7"/>
        <v>0</v>
      </c>
      <c r="S47" s="20">
        <v>0</v>
      </c>
      <c r="T47" s="20">
        <v>0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22" customFormat="1" ht="13.5" customHeight="1">
      <c r="A48" s="16">
        <v>74</v>
      </c>
      <c r="B48" s="9" t="s">
        <v>67</v>
      </c>
      <c r="C48" s="9" t="s">
        <v>102</v>
      </c>
      <c r="D48" s="9" t="s">
        <v>103</v>
      </c>
      <c r="E48" s="9" t="s">
        <v>104</v>
      </c>
      <c r="F48" s="9" t="s">
        <v>102</v>
      </c>
      <c r="G48" s="16" t="s">
        <v>26</v>
      </c>
      <c r="H48" s="16" t="s">
        <v>112</v>
      </c>
      <c r="I48" s="56" t="s">
        <v>113</v>
      </c>
      <c r="J48" s="57">
        <v>19691</v>
      </c>
      <c r="K48" s="18">
        <v>19691</v>
      </c>
      <c r="L48" s="18">
        <v>0</v>
      </c>
      <c r="M48" s="18">
        <v>0</v>
      </c>
      <c r="N48" s="19">
        <v>0</v>
      </c>
      <c r="O48" s="17">
        <f t="shared" si="4"/>
        <v>19691</v>
      </c>
      <c r="P48" s="17">
        <f t="shared" si="5"/>
        <v>0</v>
      </c>
      <c r="Q48" s="17" t="str">
        <f t="shared" si="6"/>
        <v>Not Revenue Backed</v>
      </c>
      <c r="R48" s="17">
        <f t="shared" si="7"/>
        <v>0</v>
      </c>
      <c r="S48" s="20">
        <v>0</v>
      </c>
      <c r="T48" s="20">
        <v>0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</row>
    <row r="49" spans="1:20" ht="13.5" customHeight="1">
      <c r="A49" s="16">
        <v>74</v>
      </c>
      <c r="B49" s="9" t="s">
        <v>67</v>
      </c>
      <c r="C49" s="9" t="s">
        <v>102</v>
      </c>
      <c r="D49" s="9" t="s">
        <v>103</v>
      </c>
      <c r="E49" s="9" t="s">
        <v>104</v>
      </c>
      <c r="F49" s="9" t="s">
        <v>102</v>
      </c>
      <c r="G49" s="16" t="s">
        <v>26</v>
      </c>
      <c r="H49" s="16" t="s">
        <v>114</v>
      </c>
      <c r="I49" s="56" t="s">
        <v>115</v>
      </c>
      <c r="J49" s="57">
        <v>15000</v>
      </c>
      <c r="K49" s="18">
        <v>15000</v>
      </c>
      <c r="L49" s="18">
        <v>0</v>
      </c>
      <c r="M49" s="18">
        <v>0</v>
      </c>
      <c r="N49" s="19">
        <v>0</v>
      </c>
      <c r="O49" s="17">
        <f t="shared" si="4"/>
        <v>15000</v>
      </c>
      <c r="P49" s="17">
        <f t="shared" si="5"/>
        <v>0</v>
      </c>
      <c r="Q49" s="17" t="str">
        <f t="shared" si="6"/>
        <v>Not Revenue Backed</v>
      </c>
      <c r="R49" s="17">
        <f t="shared" si="7"/>
        <v>0</v>
      </c>
      <c r="S49" s="20">
        <v>0</v>
      </c>
      <c r="T49" s="20">
        <v>0</v>
      </c>
    </row>
    <row r="50" spans="1:20" ht="13.5" customHeight="1">
      <c r="A50" s="16">
        <v>77</v>
      </c>
      <c r="B50" s="9"/>
      <c r="C50" s="9"/>
      <c r="D50" s="9"/>
      <c r="E50" s="9"/>
      <c r="F50" s="9" t="s">
        <v>116</v>
      </c>
      <c r="G50" s="16"/>
      <c r="H50" s="16"/>
      <c r="I50" s="56" t="s">
        <v>117</v>
      </c>
      <c r="J50" s="57">
        <v>40000</v>
      </c>
      <c r="K50" s="18"/>
      <c r="L50" s="18"/>
      <c r="M50" s="18"/>
      <c r="N50" s="19">
        <v>0</v>
      </c>
      <c r="O50" s="17"/>
      <c r="P50" s="17"/>
      <c r="Q50" s="17"/>
      <c r="R50" s="17"/>
      <c r="S50" s="20">
        <v>0</v>
      </c>
      <c r="T50" s="20">
        <v>0</v>
      </c>
    </row>
    <row r="51" spans="1:20" ht="13.5" customHeight="1">
      <c r="A51" s="16">
        <v>82</v>
      </c>
      <c r="B51" s="9"/>
      <c r="C51" s="9"/>
      <c r="D51" s="9"/>
      <c r="E51" s="9"/>
      <c r="F51" s="9" t="s">
        <v>118</v>
      </c>
      <c r="G51" s="16"/>
      <c r="H51" s="16"/>
      <c r="I51" s="9" t="s">
        <v>119</v>
      </c>
      <c r="J51" s="17">
        <v>20000</v>
      </c>
      <c r="K51" s="18"/>
      <c r="L51" s="18"/>
      <c r="M51" s="18"/>
      <c r="N51" s="17">
        <v>20000</v>
      </c>
      <c r="O51" s="17"/>
      <c r="P51" s="17"/>
      <c r="Q51" s="17"/>
      <c r="R51" s="17"/>
      <c r="S51" s="20">
        <v>0</v>
      </c>
      <c r="T51" s="20">
        <v>0</v>
      </c>
    </row>
    <row r="52" spans="1:20" ht="13.5" customHeight="1">
      <c r="A52" s="16">
        <v>82</v>
      </c>
      <c r="B52" s="9"/>
      <c r="C52" s="9"/>
      <c r="D52" s="9"/>
      <c r="E52" s="9"/>
      <c r="F52" s="9" t="s">
        <v>118</v>
      </c>
      <c r="G52" s="16"/>
      <c r="H52" s="16"/>
      <c r="I52" s="9" t="s">
        <v>120</v>
      </c>
      <c r="J52" s="17">
        <v>18268</v>
      </c>
      <c r="K52" s="18"/>
      <c r="L52" s="18"/>
      <c r="M52" s="18"/>
      <c r="N52" s="17">
        <v>18268</v>
      </c>
      <c r="O52" s="17"/>
      <c r="P52" s="17"/>
      <c r="Q52" s="17"/>
      <c r="R52" s="17"/>
      <c r="S52" s="20">
        <v>0</v>
      </c>
      <c r="T52" s="20">
        <v>0</v>
      </c>
    </row>
    <row r="53" spans="1:72" s="21" customFormat="1" ht="13.5" customHeight="1">
      <c r="A53" s="16">
        <v>82</v>
      </c>
      <c r="B53" s="9"/>
      <c r="C53" s="9"/>
      <c r="D53" s="9"/>
      <c r="E53" s="9"/>
      <c r="F53" s="9" t="s">
        <v>118</v>
      </c>
      <c r="G53" s="16"/>
      <c r="H53" s="16"/>
      <c r="I53" s="9" t="s">
        <v>121</v>
      </c>
      <c r="J53" s="17">
        <v>5000</v>
      </c>
      <c r="K53" s="18"/>
      <c r="L53" s="18"/>
      <c r="M53" s="18"/>
      <c r="N53" s="17">
        <v>5000</v>
      </c>
      <c r="O53" s="17">
        <f aca="true" t="shared" si="8" ref="O53:O59">IF(J53&gt;0,J53,0)</f>
        <v>5000</v>
      </c>
      <c r="P53" s="17">
        <f aca="true" t="shared" si="9" ref="P53:P59">IF(J53&lt;0,J53,0)</f>
        <v>0</v>
      </c>
      <c r="Q53" s="17" t="str">
        <f aca="true" t="shared" si="10" ref="Q53:Q59">IF(J53&lt;0,"",IF(J53-N53=0,"100% Revenue Backed","Not Revenue Backed"))</f>
        <v>100% Revenue Backed</v>
      </c>
      <c r="R53" s="17">
        <f aca="true" t="shared" si="11" ref="R53:R59">IF(J53-N53=0,J53,0)</f>
        <v>5000</v>
      </c>
      <c r="S53" s="20">
        <v>0</v>
      </c>
      <c r="T53" s="20">
        <v>0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21" customFormat="1" ht="13.5" customHeight="1">
      <c r="A54" s="16">
        <v>82</v>
      </c>
      <c r="B54" s="9" t="s">
        <v>67</v>
      </c>
      <c r="C54" s="9" t="s">
        <v>118</v>
      </c>
      <c r="D54" s="9" t="s">
        <v>122</v>
      </c>
      <c r="E54" s="9" t="s">
        <v>123</v>
      </c>
      <c r="F54" s="9" t="s">
        <v>118</v>
      </c>
      <c r="G54" s="16" t="s">
        <v>26</v>
      </c>
      <c r="H54" s="16" t="s">
        <v>94</v>
      </c>
      <c r="I54" s="9" t="s">
        <v>124</v>
      </c>
      <c r="J54" s="17">
        <v>10000</v>
      </c>
      <c r="K54" s="18">
        <v>92311</v>
      </c>
      <c r="L54" s="18">
        <v>0</v>
      </c>
      <c r="M54" s="18">
        <v>0</v>
      </c>
      <c r="N54" s="17">
        <v>10000</v>
      </c>
      <c r="O54" s="17">
        <f t="shared" si="8"/>
        <v>10000</v>
      </c>
      <c r="P54" s="17">
        <f t="shared" si="9"/>
        <v>0</v>
      </c>
      <c r="Q54" s="17" t="str">
        <f t="shared" si="10"/>
        <v>100% Revenue Backed</v>
      </c>
      <c r="R54" s="17">
        <f t="shared" si="11"/>
        <v>10000</v>
      </c>
      <c r="S54" s="20">
        <v>0</v>
      </c>
      <c r="T54" s="20">
        <v>0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</row>
    <row r="55" spans="1:72" s="21" customFormat="1" ht="13.5" customHeight="1">
      <c r="A55" s="16">
        <v>82</v>
      </c>
      <c r="B55" s="9" t="s">
        <v>67</v>
      </c>
      <c r="C55" s="9" t="s">
        <v>118</v>
      </c>
      <c r="D55" s="9" t="s">
        <v>122</v>
      </c>
      <c r="E55" s="9" t="s">
        <v>123</v>
      </c>
      <c r="F55" s="9" t="s">
        <v>118</v>
      </c>
      <c r="G55" s="16" t="s">
        <v>26</v>
      </c>
      <c r="H55" s="16" t="s">
        <v>27</v>
      </c>
      <c r="I55" s="9" t="s">
        <v>125</v>
      </c>
      <c r="J55" s="17">
        <v>20000</v>
      </c>
      <c r="K55" s="18">
        <v>59072</v>
      </c>
      <c r="L55" s="18">
        <v>0</v>
      </c>
      <c r="M55" s="18">
        <v>0</v>
      </c>
      <c r="N55" s="17">
        <v>20000</v>
      </c>
      <c r="O55" s="17">
        <f t="shared" si="8"/>
        <v>20000</v>
      </c>
      <c r="P55" s="17">
        <f t="shared" si="9"/>
        <v>0</v>
      </c>
      <c r="Q55" s="17" t="str">
        <f t="shared" si="10"/>
        <v>100% Revenue Backed</v>
      </c>
      <c r="R55" s="17">
        <f t="shared" si="11"/>
        <v>20000</v>
      </c>
      <c r="S55" s="20">
        <v>0</v>
      </c>
      <c r="T55" s="20">
        <v>0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</row>
    <row r="56" spans="1:72" s="22" customFormat="1" ht="13.5" customHeight="1">
      <c r="A56" s="16">
        <v>82</v>
      </c>
      <c r="B56" s="9" t="s">
        <v>67</v>
      </c>
      <c r="C56" s="9" t="s">
        <v>118</v>
      </c>
      <c r="D56" s="9" t="s">
        <v>122</v>
      </c>
      <c r="E56" s="9" t="s">
        <v>123</v>
      </c>
      <c r="F56" s="9" t="s">
        <v>118</v>
      </c>
      <c r="G56" s="16" t="s">
        <v>26</v>
      </c>
      <c r="H56" s="16" t="s">
        <v>80</v>
      </c>
      <c r="I56" s="9" t="s">
        <v>126</v>
      </c>
      <c r="J56" s="17">
        <v>57635</v>
      </c>
      <c r="K56" s="18">
        <v>19371</v>
      </c>
      <c r="L56" s="18">
        <v>0</v>
      </c>
      <c r="M56" s="18">
        <v>0</v>
      </c>
      <c r="N56" s="17">
        <v>57635</v>
      </c>
      <c r="O56" s="17">
        <f t="shared" si="8"/>
        <v>57635</v>
      </c>
      <c r="P56" s="17">
        <f t="shared" si="9"/>
        <v>0</v>
      </c>
      <c r="Q56" s="17" t="str">
        <f t="shared" si="10"/>
        <v>100% Revenue Backed</v>
      </c>
      <c r="R56" s="17">
        <f t="shared" si="11"/>
        <v>57635</v>
      </c>
      <c r="S56" s="20">
        <v>0</v>
      </c>
      <c r="T56" s="20">
        <v>0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20" ht="13.5" customHeight="1">
      <c r="A57" s="16">
        <v>82</v>
      </c>
      <c r="B57" s="9" t="s">
        <v>67</v>
      </c>
      <c r="C57" s="9" t="s">
        <v>118</v>
      </c>
      <c r="D57" s="9" t="s">
        <v>122</v>
      </c>
      <c r="E57" s="9" t="s">
        <v>123</v>
      </c>
      <c r="F57" s="9" t="s">
        <v>118</v>
      </c>
      <c r="G57" s="16" t="s">
        <v>26</v>
      </c>
      <c r="H57" s="16" t="s">
        <v>34</v>
      </c>
      <c r="I57" s="9" t="s">
        <v>127</v>
      </c>
      <c r="J57" s="17">
        <v>70947</v>
      </c>
      <c r="K57" s="18">
        <v>18410</v>
      </c>
      <c r="L57" s="18">
        <v>0</v>
      </c>
      <c r="M57" s="18">
        <v>0</v>
      </c>
      <c r="N57" s="17">
        <v>70947</v>
      </c>
      <c r="O57" s="17">
        <f t="shared" si="8"/>
        <v>70947</v>
      </c>
      <c r="P57" s="17">
        <f t="shared" si="9"/>
        <v>0</v>
      </c>
      <c r="Q57" s="17" t="str">
        <f t="shared" si="10"/>
        <v>100% Revenue Backed</v>
      </c>
      <c r="R57" s="17">
        <f t="shared" si="11"/>
        <v>70947</v>
      </c>
      <c r="S57" s="20">
        <v>0</v>
      </c>
      <c r="T57" s="20">
        <v>0</v>
      </c>
    </row>
    <row r="58" spans="1:20" ht="13.5" customHeight="1">
      <c r="A58" s="16">
        <v>82</v>
      </c>
      <c r="B58" s="9" t="s">
        <v>67</v>
      </c>
      <c r="C58" s="9" t="s">
        <v>118</v>
      </c>
      <c r="D58" s="9" t="s">
        <v>122</v>
      </c>
      <c r="E58" s="9" t="s">
        <v>123</v>
      </c>
      <c r="F58" s="9" t="s">
        <v>118</v>
      </c>
      <c r="G58" s="16" t="s">
        <v>26</v>
      </c>
      <c r="H58" s="16" t="s">
        <v>50</v>
      </c>
      <c r="I58" s="9" t="s">
        <v>128</v>
      </c>
      <c r="J58" s="17">
        <v>17289</v>
      </c>
      <c r="K58" s="18">
        <v>13448</v>
      </c>
      <c r="L58" s="18">
        <v>0</v>
      </c>
      <c r="M58" s="18">
        <v>0</v>
      </c>
      <c r="N58" s="17">
        <v>17289</v>
      </c>
      <c r="O58" s="17">
        <f t="shared" si="8"/>
        <v>17289</v>
      </c>
      <c r="P58" s="17">
        <f t="shared" si="9"/>
        <v>0</v>
      </c>
      <c r="Q58" s="17" t="str">
        <f t="shared" si="10"/>
        <v>100% Revenue Backed</v>
      </c>
      <c r="R58" s="17">
        <f t="shared" si="11"/>
        <v>17289</v>
      </c>
      <c r="S58" s="20">
        <v>0</v>
      </c>
      <c r="T58" s="20">
        <v>0</v>
      </c>
    </row>
    <row r="59" spans="1:20" ht="13.5" customHeight="1">
      <c r="A59" s="16">
        <v>82</v>
      </c>
      <c r="B59" s="9" t="s">
        <v>67</v>
      </c>
      <c r="C59" s="9" t="s">
        <v>118</v>
      </c>
      <c r="D59" s="9" t="s">
        <v>122</v>
      </c>
      <c r="E59" s="9" t="s">
        <v>123</v>
      </c>
      <c r="F59" s="9" t="s">
        <v>118</v>
      </c>
      <c r="G59" s="16" t="s">
        <v>26</v>
      </c>
      <c r="H59" s="16" t="s">
        <v>37</v>
      </c>
      <c r="I59" s="9" t="s">
        <v>129</v>
      </c>
      <c r="J59" s="17">
        <v>216221</v>
      </c>
      <c r="K59" s="18">
        <v>10000</v>
      </c>
      <c r="L59" s="18">
        <v>0</v>
      </c>
      <c r="M59" s="18">
        <v>0</v>
      </c>
      <c r="N59" s="17">
        <v>216221</v>
      </c>
      <c r="O59" s="17">
        <f t="shared" si="8"/>
        <v>216221</v>
      </c>
      <c r="P59" s="17">
        <f t="shared" si="9"/>
        <v>0</v>
      </c>
      <c r="Q59" s="17" t="str">
        <f t="shared" si="10"/>
        <v>100% Revenue Backed</v>
      </c>
      <c r="R59" s="17">
        <f t="shared" si="11"/>
        <v>216221</v>
      </c>
      <c r="S59" s="20">
        <v>0</v>
      </c>
      <c r="T59" s="20">
        <v>0</v>
      </c>
    </row>
    <row r="60" spans="1:21" ht="13.5" customHeight="1">
      <c r="A60" s="16">
        <v>82</v>
      </c>
      <c r="B60" s="9"/>
      <c r="C60" s="9"/>
      <c r="D60" s="9"/>
      <c r="E60" s="9"/>
      <c r="F60" s="9" t="s">
        <v>118</v>
      </c>
      <c r="G60" s="16"/>
      <c r="H60" s="16"/>
      <c r="I60" s="9" t="s">
        <v>130</v>
      </c>
      <c r="J60" s="17">
        <v>61116</v>
      </c>
      <c r="K60" s="18"/>
      <c r="L60" s="18"/>
      <c r="M60" s="18"/>
      <c r="N60" s="17">
        <v>61116</v>
      </c>
      <c r="O60" s="17"/>
      <c r="P60" s="17"/>
      <c r="Q60" s="17"/>
      <c r="R60" s="17"/>
      <c r="S60" s="20">
        <v>0</v>
      </c>
      <c r="T60" s="20">
        <v>0</v>
      </c>
      <c r="U60" s="58">
        <f>SUM(N51:N60)</f>
        <v>496476</v>
      </c>
    </row>
    <row r="61" spans="1:20" ht="13.5" customHeight="1">
      <c r="A61" s="16">
        <v>84</v>
      </c>
      <c r="B61" s="9"/>
      <c r="C61" s="9"/>
      <c r="D61" s="9"/>
      <c r="E61" s="9"/>
      <c r="F61" s="9" t="s">
        <v>131</v>
      </c>
      <c r="G61" s="16"/>
      <c r="H61" s="16"/>
      <c r="I61" s="9" t="s">
        <v>132</v>
      </c>
      <c r="J61" s="17">
        <v>4726510</v>
      </c>
      <c r="K61" s="18"/>
      <c r="L61" s="18"/>
      <c r="M61" s="18"/>
      <c r="N61" s="19">
        <v>0</v>
      </c>
      <c r="O61" s="17"/>
      <c r="P61" s="17"/>
      <c r="Q61" s="17"/>
      <c r="R61" s="17"/>
      <c r="S61" s="20">
        <v>0</v>
      </c>
      <c r="T61" s="20">
        <v>0</v>
      </c>
    </row>
    <row r="62" spans="1:72" s="22" customFormat="1" ht="13.5" customHeight="1">
      <c r="A62" s="16">
        <v>85</v>
      </c>
      <c r="B62" s="9" t="s">
        <v>67</v>
      </c>
      <c r="C62" s="9" t="s">
        <v>133</v>
      </c>
      <c r="D62" s="9" t="s">
        <v>134</v>
      </c>
      <c r="E62" s="9" t="s">
        <v>134</v>
      </c>
      <c r="F62" s="9" t="s">
        <v>133</v>
      </c>
      <c r="G62" s="16" t="s">
        <v>26</v>
      </c>
      <c r="H62" s="16" t="s">
        <v>27</v>
      </c>
      <c r="I62" s="9" t="s">
        <v>132</v>
      </c>
      <c r="J62" s="17">
        <v>1631370</v>
      </c>
      <c r="K62" s="18">
        <v>219606</v>
      </c>
      <c r="L62" s="18">
        <v>0</v>
      </c>
      <c r="M62" s="18">
        <v>0</v>
      </c>
      <c r="N62" s="19">
        <v>0</v>
      </c>
      <c r="O62" s="17">
        <f>IF(J62&gt;0,J62,0)</f>
        <v>1631370</v>
      </c>
      <c r="P62" s="17">
        <f>IF(J62&lt;0,J62,0)</f>
        <v>0</v>
      </c>
      <c r="Q62" s="17" t="str">
        <f>IF(J62&lt;0,"",IF(J62-N62=0,"100% Revenue Backed","Not Revenue Backed"))</f>
        <v>Not Revenue Backed</v>
      </c>
      <c r="R62" s="17">
        <f>IF(J62-N62=0,J62,0)</f>
        <v>0</v>
      </c>
      <c r="S62" s="20">
        <v>0</v>
      </c>
      <c r="T62" s="20">
        <v>0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22" customFormat="1" ht="13.5" customHeight="1">
      <c r="A63" s="16">
        <v>88</v>
      </c>
      <c r="B63" s="9"/>
      <c r="C63" s="9"/>
      <c r="D63" s="9"/>
      <c r="E63" s="9"/>
      <c r="F63" s="9" t="s">
        <v>135</v>
      </c>
      <c r="G63" s="16"/>
      <c r="H63" s="16"/>
      <c r="I63" s="9" t="s">
        <v>132</v>
      </c>
      <c r="J63" s="17">
        <v>24039654</v>
      </c>
      <c r="K63" s="18"/>
      <c r="L63" s="18"/>
      <c r="M63" s="18"/>
      <c r="N63" s="19">
        <v>0</v>
      </c>
      <c r="O63" s="17"/>
      <c r="P63" s="17"/>
      <c r="Q63" s="17"/>
      <c r="R63" s="17"/>
      <c r="S63" s="20">
        <v>0</v>
      </c>
      <c r="T63" s="20">
        <v>0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</row>
    <row r="64" spans="1:72" s="22" customFormat="1" ht="13.5" customHeight="1">
      <c r="A64" s="16">
        <v>90</v>
      </c>
      <c r="B64" s="9" t="s">
        <v>67</v>
      </c>
      <c r="C64" s="9" t="s">
        <v>136</v>
      </c>
      <c r="D64" s="9" t="s">
        <v>137</v>
      </c>
      <c r="E64" s="9" t="s">
        <v>138</v>
      </c>
      <c r="F64" s="9" t="s">
        <v>136</v>
      </c>
      <c r="G64" s="16" t="s">
        <v>26</v>
      </c>
      <c r="H64" s="16" t="s">
        <v>50</v>
      </c>
      <c r="I64" s="9" t="s">
        <v>139</v>
      </c>
      <c r="J64" s="17">
        <v>195000</v>
      </c>
      <c r="K64" s="18">
        <v>90000</v>
      </c>
      <c r="L64" s="18">
        <v>0</v>
      </c>
      <c r="M64" s="18">
        <v>0</v>
      </c>
      <c r="N64" s="19">
        <v>195000</v>
      </c>
      <c r="O64" s="17">
        <f>IF(J65&gt;0,J65,0)</f>
        <v>23068</v>
      </c>
      <c r="P64" s="17">
        <f>IF(J65&lt;0,J65,0)</f>
        <v>0</v>
      </c>
      <c r="Q64" s="17" t="str">
        <f>IF(J65&lt;0,"",IF(J65-N64=0,"100% Revenue Backed","Not Revenue Backed"))</f>
        <v>Not Revenue Backed</v>
      </c>
      <c r="R64" s="17">
        <f>IF(J65-N64=0,J65,0)</f>
        <v>0</v>
      </c>
      <c r="S64" s="20">
        <v>0</v>
      </c>
      <c r="T64" s="20">
        <v>0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</row>
    <row r="65" spans="1:72" s="22" customFormat="1" ht="13.5" customHeight="1">
      <c r="A65" s="16">
        <v>90</v>
      </c>
      <c r="B65" s="9" t="s">
        <v>67</v>
      </c>
      <c r="C65" s="9" t="s">
        <v>136</v>
      </c>
      <c r="D65" s="9" t="s">
        <v>137</v>
      </c>
      <c r="E65" s="9" t="s">
        <v>138</v>
      </c>
      <c r="F65" s="9" t="s">
        <v>136</v>
      </c>
      <c r="G65" s="16" t="s">
        <v>26</v>
      </c>
      <c r="H65" s="16" t="s">
        <v>27</v>
      </c>
      <c r="I65" s="9" t="s">
        <v>140</v>
      </c>
      <c r="J65" s="17">
        <v>23068</v>
      </c>
      <c r="K65" s="18">
        <v>80000</v>
      </c>
      <c r="L65" s="18">
        <v>0</v>
      </c>
      <c r="M65" s="18">
        <v>0</v>
      </c>
      <c r="N65" s="19">
        <v>0</v>
      </c>
      <c r="O65" s="17">
        <f>IF(J66&gt;0,J66,0)</f>
        <v>40000</v>
      </c>
      <c r="P65" s="17">
        <f>IF(J66&lt;0,J66,0)</f>
        <v>0</v>
      </c>
      <c r="Q65" s="17" t="str">
        <f>IF(J66&lt;0,"",IF(J66-N65=0,"100% Revenue Backed","Not Revenue Backed"))</f>
        <v>Not Revenue Backed</v>
      </c>
      <c r="R65" s="17">
        <f>IF(J66-N65=0,J66,0)</f>
        <v>0</v>
      </c>
      <c r="S65" s="20">
        <v>0</v>
      </c>
      <c r="T65" s="20">
        <v>0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22" customFormat="1" ht="13.5" customHeight="1">
      <c r="A66" s="16">
        <v>90</v>
      </c>
      <c r="B66" s="9"/>
      <c r="C66" s="9"/>
      <c r="D66" s="9"/>
      <c r="E66" s="9"/>
      <c r="F66" s="9" t="s">
        <v>136</v>
      </c>
      <c r="G66" s="16"/>
      <c r="H66" s="16"/>
      <c r="I66" s="9" t="s">
        <v>141</v>
      </c>
      <c r="J66" s="17">
        <v>40000</v>
      </c>
      <c r="K66" s="18"/>
      <c r="L66" s="18"/>
      <c r="M66" s="18"/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</row>
    <row r="67" spans="1:72" s="22" customFormat="1" ht="13.5" customHeight="1">
      <c r="A67" s="16">
        <v>107</v>
      </c>
      <c r="B67" s="9" t="s">
        <v>67</v>
      </c>
      <c r="C67" s="9" t="s">
        <v>142</v>
      </c>
      <c r="D67" s="9" t="s">
        <v>143</v>
      </c>
      <c r="E67" s="9" t="s">
        <v>144</v>
      </c>
      <c r="F67" s="9" t="s">
        <v>142</v>
      </c>
      <c r="G67" s="16" t="s">
        <v>26</v>
      </c>
      <c r="H67" s="16" t="s">
        <v>27</v>
      </c>
      <c r="I67" s="9" t="s">
        <v>145</v>
      </c>
      <c r="J67" s="17">
        <v>10000</v>
      </c>
      <c r="K67" s="18">
        <v>210189</v>
      </c>
      <c r="L67" s="18">
        <v>0</v>
      </c>
      <c r="M67" s="18">
        <v>0</v>
      </c>
      <c r="N67" s="19">
        <v>0</v>
      </c>
      <c r="O67" s="17">
        <f>IF(J67&gt;0,J67,0)</f>
        <v>10000</v>
      </c>
      <c r="P67" s="17">
        <f>IF(J67&lt;0,J67,0)</f>
        <v>0</v>
      </c>
      <c r="Q67" s="17" t="str">
        <f>IF(J67&lt;0,"",IF(J67-N67=0,"100% Revenue Backed","Not Revenue Backed"))</f>
        <v>Not Revenue Backed</v>
      </c>
      <c r="R67" s="17">
        <f>IF(J67-N67=0,J67,0)</f>
        <v>0</v>
      </c>
      <c r="S67" s="20">
        <v>0</v>
      </c>
      <c r="T67" s="20">
        <v>0</v>
      </c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</row>
    <row r="68" spans="1:72" s="22" customFormat="1" ht="13.5" customHeight="1">
      <c r="A68" s="16" t="s">
        <v>146</v>
      </c>
      <c r="B68" s="9" t="s">
        <v>67</v>
      </c>
      <c r="C68" s="9" t="s">
        <v>147</v>
      </c>
      <c r="D68" s="9" t="s">
        <v>148</v>
      </c>
      <c r="E68" s="9" t="s">
        <v>149</v>
      </c>
      <c r="F68" s="9" t="s">
        <v>150</v>
      </c>
      <c r="G68" s="16" t="s">
        <v>26</v>
      </c>
      <c r="H68" s="16" t="s">
        <v>27</v>
      </c>
      <c r="I68" s="9" t="s">
        <v>151</v>
      </c>
      <c r="J68" s="17">
        <v>27998</v>
      </c>
      <c r="K68" s="18">
        <v>142030</v>
      </c>
      <c r="L68" s="18">
        <v>0</v>
      </c>
      <c r="M68" s="18">
        <v>0</v>
      </c>
      <c r="N68" s="19">
        <v>0</v>
      </c>
      <c r="O68" s="17">
        <f>IF(J68&gt;0,J68,0)</f>
        <v>27998</v>
      </c>
      <c r="P68" s="17">
        <f>IF(J68&lt;0,J68,0)</f>
        <v>0</v>
      </c>
      <c r="Q68" s="17" t="str">
        <f>IF(J68&lt;0,"",IF(J68-N68=0,"100% Revenue Backed","Not Revenue Backed"))</f>
        <v>Not Revenue Backed</v>
      </c>
      <c r="R68" s="17">
        <f>IF(J68-N68=0,J68,0)</f>
        <v>0</v>
      </c>
      <c r="S68" s="20">
        <v>0</v>
      </c>
      <c r="T68" s="20">
        <v>0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22" customFormat="1" ht="13.5" customHeight="1">
      <c r="A69" s="23"/>
      <c r="B69" s="24"/>
      <c r="C69" s="24"/>
      <c r="D69" s="24"/>
      <c r="E69" s="24"/>
      <c r="F69" s="25"/>
      <c r="G69" s="38"/>
      <c r="H69" s="38"/>
      <c r="I69" s="59" t="s">
        <v>152</v>
      </c>
      <c r="J69" s="60">
        <f>SUM(J27:J68)</f>
        <v>37081863</v>
      </c>
      <c r="K69" s="61"/>
      <c r="L69" s="61"/>
      <c r="M69" s="61"/>
      <c r="N69" s="60">
        <f aca="true" t="shared" si="12" ref="N69:T69">SUM(N27:N68)</f>
        <v>868625</v>
      </c>
      <c r="O69" s="60">
        <f t="shared" si="12"/>
        <v>7790561</v>
      </c>
      <c r="P69" s="60">
        <f t="shared" si="12"/>
        <v>0</v>
      </c>
      <c r="Q69" s="60">
        <f t="shared" si="12"/>
        <v>0</v>
      </c>
      <c r="R69" s="60">
        <f t="shared" si="12"/>
        <v>574241</v>
      </c>
      <c r="S69" s="62">
        <f t="shared" si="12"/>
        <v>0</v>
      </c>
      <c r="T69" s="62">
        <f t="shared" si="12"/>
        <v>0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</row>
    <row r="70" spans="1:72" s="70" customFormat="1" ht="13.5" customHeight="1">
      <c r="A70" s="28"/>
      <c r="B70" s="63"/>
      <c r="C70" s="63"/>
      <c r="D70" s="63"/>
      <c r="E70" s="63"/>
      <c r="F70" s="63"/>
      <c r="G70" s="64"/>
      <c r="H70" s="64"/>
      <c r="I70" s="65"/>
      <c r="J70" s="66"/>
      <c r="K70" s="67"/>
      <c r="L70" s="67"/>
      <c r="M70" s="67"/>
      <c r="N70" s="66"/>
      <c r="O70" s="66"/>
      <c r="P70" s="66"/>
      <c r="Q70" s="66"/>
      <c r="R70" s="66"/>
      <c r="S70" s="68"/>
      <c r="T70" s="68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</row>
    <row r="71" spans="1:72" s="22" customFormat="1" ht="13.5" customHeight="1">
      <c r="A71" s="8"/>
      <c r="B71" s="51"/>
      <c r="C71" s="51"/>
      <c r="D71" s="51"/>
      <c r="E71" s="51"/>
      <c r="F71" s="71" t="s">
        <v>153</v>
      </c>
      <c r="G71" s="72"/>
      <c r="H71" s="72"/>
      <c r="I71" s="73"/>
      <c r="J71" s="74"/>
      <c r="K71" s="75"/>
      <c r="L71" s="75"/>
      <c r="M71" s="75"/>
      <c r="N71" s="74"/>
      <c r="O71" s="74"/>
      <c r="P71" s="74"/>
      <c r="Q71" s="74"/>
      <c r="R71" s="74"/>
      <c r="S71" s="76"/>
      <c r="T71" s="76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22" customFormat="1" ht="12.75" customHeight="1">
      <c r="A72" s="77"/>
      <c r="B72" s="78"/>
      <c r="C72" s="78"/>
      <c r="D72" s="79"/>
      <c r="E72" s="79"/>
      <c r="F72" s="78" t="s">
        <v>154</v>
      </c>
      <c r="G72" s="77"/>
      <c r="H72" s="77"/>
      <c r="I72" s="78" t="s">
        <v>155</v>
      </c>
      <c r="J72" s="80">
        <v>35000</v>
      </c>
      <c r="K72" s="81"/>
      <c r="L72" s="81"/>
      <c r="M72" s="81"/>
      <c r="N72" s="82">
        <v>35000</v>
      </c>
      <c r="O72" s="80"/>
      <c r="P72" s="80"/>
      <c r="Q72" s="80"/>
      <c r="R72" s="80"/>
      <c r="S72" s="83">
        <v>0</v>
      </c>
      <c r="T72" s="83">
        <v>1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</row>
    <row r="73" spans="1:72" s="22" customFormat="1" ht="12.75" customHeight="1">
      <c r="A73" s="77">
        <v>5</v>
      </c>
      <c r="B73" s="78" t="s">
        <v>21</v>
      </c>
      <c r="C73" s="78" t="s">
        <v>22</v>
      </c>
      <c r="D73" s="79" t="s">
        <v>23</v>
      </c>
      <c r="E73" s="79" t="s">
        <v>156</v>
      </c>
      <c r="F73" s="78" t="s">
        <v>31</v>
      </c>
      <c r="G73" s="77"/>
      <c r="H73" s="77" t="s">
        <v>157</v>
      </c>
      <c r="I73" s="78" t="s">
        <v>158</v>
      </c>
      <c r="J73" s="80">
        <v>567765</v>
      </c>
      <c r="K73" s="81">
        <v>0</v>
      </c>
      <c r="L73" s="81">
        <v>-91124</v>
      </c>
      <c r="M73" s="81">
        <v>0</v>
      </c>
      <c r="N73" s="82">
        <v>567765</v>
      </c>
      <c r="O73" s="80">
        <f>IF(J73&gt;0,J73,0)</f>
        <v>567765</v>
      </c>
      <c r="P73" s="80">
        <f>IF(J73&lt;0,J73,0)</f>
        <v>0</v>
      </c>
      <c r="Q73" s="80"/>
      <c r="R73" s="80">
        <f>IF(J73-N73=0,J73,0)</f>
        <v>567765</v>
      </c>
      <c r="S73" s="83">
        <v>5</v>
      </c>
      <c r="T73" s="83">
        <v>0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</row>
    <row r="74" spans="1:72" s="22" customFormat="1" ht="13.5" customHeight="1">
      <c r="A74" s="77">
        <v>15</v>
      </c>
      <c r="B74" s="78" t="s">
        <v>21</v>
      </c>
      <c r="C74" s="78" t="s">
        <v>22</v>
      </c>
      <c r="D74" s="78" t="s">
        <v>23</v>
      </c>
      <c r="E74" s="78" t="s">
        <v>24</v>
      </c>
      <c r="F74" s="78" t="s">
        <v>31</v>
      </c>
      <c r="G74" s="77" t="s">
        <v>159</v>
      </c>
      <c r="H74" s="77" t="s">
        <v>157</v>
      </c>
      <c r="I74" s="78" t="s">
        <v>160</v>
      </c>
      <c r="J74" s="80">
        <v>107621</v>
      </c>
      <c r="K74" s="81">
        <v>0</v>
      </c>
      <c r="L74" s="81">
        <v>37500</v>
      </c>
      <c r="M74" s="81">
        <v>0</v>
      </c>
      <c r="N74" s="80">
        <v>35000</v>
      </c>
      <c r="O74" s="80">
        <f>IF(J74&gt;0,J74,0)</f>
        <v>107621</v>
      </c>
      <c r="P74" s="80">
        <f>IF(J74&lt;0,J74,0)</f>
        <v>0</v>
      </c>
      <c r="Q74" s="80" t="str">
        <f>IF(J74&lt;0,"",IF(J74-N74=0,"100% Revenue Backed","Not Revenue Backed"))</f>
        <v>Not Revenue Backed</v>
      </c>
      <c r="R74" s="80">
        <f>IF(J74-N74=0,J74,0)</f>
        <v>0</v>
      </c>
      <c r="S74" s="83">
        <v>2</v>
      </c>
      <c r="T74" s="83">
        <v>0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s="22" customFormat="1" ht="13.5" customHeight="1">
      <c r="A75" s="77">
        <v>16</v>
      </c>
      <c r="B75" s="78" t="s">
        <v>21</v>
      </c>
      <c r="C75" s="78" t="s">
        <v>22</v>
      </c>
      <c r="D75" s="78" t="s">
        <v>23</v>
      </c>
      <c r="E75" s="78" t="s">
        <v>33</v>
      </c>
      <c r="F75" s="78" t="s">
        <v>161</v>
      </c>
      <c r="G75" s="77" t="s">
        <v>159</v>
      </c>
      <c r="H75" s="77" t="s">
        <v>162</v>
      </c>
      <c r="I75" s="78" t="s">
        <v>163</v>
      </c>
      <c r="J75" s="82">
        <v>0</v>
      </c>
      <c r="K75" s="81">
        <v>0</v>
      </c>
      <c r="L75" s="81">
        <v>41343</v>
      </c>
      <c r="M75" s="81">
        <v>0</v>
      </c>
      <c r="N75" s="82">
        <v>0</v>
      </c>
      <c r="O75" s="80">
        <f>IF(J75&gt;0,J75,0)</f>
        <v>0</v>
      </c>
      <c r="P75" s="80">
        <f>IF(J75&lt;0,J75,0)</f>
        <v>0</v>
      </c>
      <c r="Q75" s="80" t="str">
        <f>IF(J75&lt;0,"",IF(J75-N75=0,"100% Revenue Backed","Not Revenue Backed"))</f>
        <v>100% Revenue Backed</v>
      </c>
      <c r="R75" s="80">
        <f>IF(J75-N75=0,J75,0)</f>
        <v>0</v>
      </c>
      <c r="S75" s="84">
        <v>-14.32</v>
      </c>
      <c r="T75" s="83">
        <v>0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</row>
    <row r="76" spans="1:72" s="22" customFormat="1" ht="13.5" customHeight="1">
      <c r="A76" s="85"/>
      <c r="B76" s="85"/>
      <c r="C76" s="85"/>
      <c r="D76" s="85"/>
      <c r="E76" s="85"/>
      <c r="F76" s="86"/>
      <c r="G76" s="87"/>
      <c r="H76" s="87"/>
      <c r="I76" s="88" t="s">
        <v>164</v>
      </c>
      <c r="J76" s="26">
        <f>SUM(J72:J75)</f>
        <v>710386</v>
      </c>
      <c r="K76" s="14"/>
      <c r="L76" s="14"/>
      <c r="M76" s="14"/>
      <c r="N76" s="26">
        <f>SUM(N72:N75)</f>
        <v>637765</v>
      </c>
      <c r="O76" s="26">
        <f>SUM(O73:O75)</f>
        <v>675386</v>
      </c>
      <c r="P76" s="26">
        <f>SUM(P73:P75)</f>
        <v>0</v>
      </c>
      <c r="Q76" s="26">
        <f>SUM(Q73:Q75)</f>
        <v>0</v>
      </c>
      <c r="R76" s="26">
        <f>SUM(R73:R75)</f>
        <v>567765</v>
      </c>
      <c r="S76" s="89">
        <f>SUM(S72:S75)</f>
        <v>-7.32</v>
      </c>
      <c r="T76" s="27">
        <f>SUM(T72:T75)</f>
        <v>1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</row>
    <row r="77" spans="1:72" s="22" customFormat="1" ht="13.5" customHeight="1">
      <c r="A77" s="90"/>
      <c r="B77" s="90"/>
      <c r="C77" s="90"/>
      <c r="D77" s="90"/>
      <c r="E77" s="90"/>
      <c r="F77" s="90"/>
      <c r="G77" s="90"/>
      <c r="H77" s="90"/>
      <c r="I77" s="91"/>
      <c r="J77" s="92"/>
      <c r="K77" s="93"/>
      <c r="L77" s="93"/>
      <c r="M77" s="93"/>
      <c r="N77" s="92"/>
      <c r="O77" s="92"/>
      <c r="P77" s="92"/>
      <c r="Q77" s="92"/>
      <c r="R77" s="92"/>
      <c r="S77" s="94"/>
      <c r="T77" s="94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</row>
    <row r="78" spans="1:72" s="22" customFormat="1" ht="13.5" customHeight="1">
      <c r="A78" s="95"/>
      <c r="B78" s="87"/>
      <c r="C78" s="87"/>
      <c r="D78" s="87"/>
      <c r="E78" s="87"/>
      <c r="F78" s="10" t="s">
        <v>165</v>
      </c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</row>
    <row r="79" spans="1:72" s="22" customFormat="1" ht="13.5" customHeight="1">
      <c r="A79" s="77">
        <v>63</v>
      </c>
      <c r="B79" s="78" t="s">
        <v>67</v>
      </c>
      <c r="C79" s="78" t="s">
        <v>166</v>
      </c>
      <c r="D79" s="78" t="s">
        <v>167</v>
      </c>
      <c r="E79" s="78" t="s">
        <v>168</v>
      </c>
      <c r="F79" s="78" t="s">
        <v>166</v>
      </c>
      <c r="G79" s="77" t="s">
        <v>159</v>
      </c>
      <c r="H79" s="77" t="s">
        <v>169</v>
      </c>
      <c r="I79" s="78" t="s">
        <v>170</v>
      </c>
      <c r="J79" s="80">
        <v>35000</v>
      </c>
      <c r="K79" s="81">
        <v>337710</v>
      </c>
      <c r="L79" s="81">
        <v>116702</v>
      </c>
      <c r="M79" s="81">
        <v>0</v>
      </c>
      <c r="N79" s="82">
        <v>0</v>
      </c>
      <c r="O79" s="80">
        <v>337710</v>
      </c>
      <c r="P79" s="80">
        <f>IF(J79&lt;0,J79,0)</f>
        <v>0</v>
      </c>
      <c r="Q79" s="80" t="str">
        <f>IF(J79&lt;0,"",IF(J79-N79=0,"100% Revenue Backed","Not Revenue Backed"))</f>
        <v>Not Revenue Backed</v>
      </c>
      <c r="R79" s="80">
        <f>IF(J79-N79=0,J79,0)</f>
        <v>0</v>
      </c>
      <c r="S79" s="83">
        <v>0</v>
      </c>
      <c r="T79" s="83">
        <v>0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</row>
    <row r="80" spans="1:33" s="97" customFormat="1" ht="13.5" customHeight="1">
      <c r="A80" s="77">
        <v>72</v>
      </c>
      <c r="B80" s="78" t="s">
        <v>67</v>
      </c>
      <c r="C80" s="78" t="s">
        <v>85</v>
      </c>
      <c r="D80" s="78" t="s">
        <v>86</v>
      </c>
      <c r="E80" s="78" t="s">
        <v>87</v>
      </c>
      <c r="F80" s="78" t="s">
        <v>90</v>
      </c>
      <c r="G80" s="77" t="s">
        <v>26</v>
      </c>
      <c r="H80" s="77" t="s">
        <v>171</v>
      </c>
      <c r="I80" s="78" t="s">
        <v>172</v>
      </c>
      <c r="J80" s="80">
        <v>242222</v>
      </c>
      <c r="K80" s="81">
        <v>58910</v>
      </c>
      <c r="L80" s="81">
        <v>0</v>
      </c>
      <c r="M80" s="81">
        <v>0</v>
      </c>
      <c r="N80" s="82">
        <v>242222</v>
      </c>
      <c r="O80" s="80">
        <f>IF(J80&gt;0,J80,0)</f>
        <v>242222</v>
      </c>
      <c r="P80" s="80">
        <f>IF(J80&lt;0,J80,0)</f>
        <v>0</v>
      </c>
      <c r="Q80" s="80" t="str">
        <f>IF(J80&lt;0,"",IF(J80-N80=0,"100% Revenue Backed","Not Revenue Backed"))</f>
        <v>100% Revenue Backed</v>
      </c>
      <c r="R80" s="80">
        <f>IF(J80-N80=0,J80,0)</f>
        <v>242222</v>
      </c>
      <c r="S80" s="83">
        <v>0</v>
      </c>
      <c r="T80" s="83">
        <v>0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s="97" customFormat="1" ht="13.5" customHeight="1">
      <c r="A81" s="98">
        <v>75</v>
      </c>
      <c r="B81" s="99"/>
      <c r="C81" s="99"/>
      <c r="D81" s="99"/>
      <c r="E81" s="99"/>
      <c r="F81" s="100" t="s">
        <v>173</v>
      </c>
      <c r="G81" s="77"/>
      <c r="H81" s="77"/>
      <c r="I81" s="78" t="s">
        <v>174</v>
      </c>
      <c r="J81" s="82">
        <v>0</v>
      </c>
      <c r="K81" s="81"/>
      <c r="L81" s="81"/>
      <c r="M81" s="81"/>
      <c r="N81" s="82">
        <v>0</v>
      </c>
      <c r="O81" s="80"/>
      <c r="P81" s="80"/>
      <c r="Q81" s="80"/>
      <c r="R81" s="80"/>
      <c r="S81" s="83">
        <v>0.75</v>
      </c>
      <c r="T81" s="84">
        <v>-0.75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s="97" customFormat="1" ht="13.5" customHeight="1">
      <c r="A82" s="98">
        <v>78</v>
      </c>
      <c r="B82" s="99"/>
      <c r="C82" s="99"/>
      <c r="D82" s="99"/>
      <c r="E82" s="99"/>
      <c r="F82" s="100" t="s">
        <v>175</v>
      </c>
      <c r="G82" s="77"/>
      <c r="H82" s="77"/>
      <c r="I82" s="78" t="s">
        <v>176</v>
      </c>
      <c r="J82" s="80">
        <v>20500</v>
      </c>
      <c r="K82" s="81"/>
      <c r="L82" s="81"/>
      <c r="M82" s="81"/>
      <c r="N82" s="82">
        <v>0</v>
      </c>
      <c r="O82" s="80"/>
      <c r="P82" s="80"/>
      <c r="Q82" s="80"/>
      <c r="R82" s="80"/>
      <c r="S82" s="83">
        <v>0</v>
      </c>
      <c r="T82" s="83">
        <v>0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s="97" customFormat="1" ht="13.5" customHeight="1">
      <c r="A83" s="98">
        <v>82</v>
      </c>
      <c r="B83" s="99"/>
      <c r="C83" s="99"/>
      <c r="D83" s="99"/>
      <c r="E83" s="99"/>
      <c r="F83" s="100" t="s">
        <v>118</v>
      </c>
      <c r="G83" s="77"/>
      <c r="H83" s="77"/>
      <c r="I83" s="78" t="s">
        <v>177</v>
      </c>
      <c r="J83" s="80">
        <v>52000</v>
      </c>
      <c r="K83" s="81"/>
      <c r="L83" s="81"/>
      <c r="M83" s="81"/>
      <c r="N83" s="82">
        <v>0</v>
      </c>
      <c r="O83" s="80"/>
      <c r="P83" s="80"/>
      <c r="Q83" s="80"/>
      <c r="R83" s="80"/>
      <c r="S83" s="83">
        <v>0</v>
      </c>
      <c r="T83" s="83">
        <v>0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s="97" customFormat="1" ht="13.5" customHeight="1">
      <c r="A84" s="98">
        <v>82</v>
      </c>
      <c r="B84" s="99"/>
      <c r="C84" s="99"/>
      <c r="D84" s="99"/>
      <c r="E84" s="99"/>
      <c r="F84" s="100" t="s">
        <v>118</v>
      </c>
      <c r="G84" s="77"/>
      <c r="H84" s="77"/>
      <c r="I84" s="78" t="s">
        <v>178</v>
      </c>
      <c r="J84" s="80">
        <v>140624</v>
      </c>
      <c r="K84" s="81"/>
      <c r="L84" s="81"/>
      <c r="M84" s="81"/>
      <c r="N84" s="82">
        <v>0</v>
      </c>
      <c r="O84" s="80"/>
      <c r="P84" s="80"/>
      <c r="Q84" s="80"/>
      <c r="R84" s="80"/>
      <c r="S84" s="83">
        <v>0</v>
      </c>
      <c r="T84" s="83">
        <v>0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s="97" customFormat="1" ht="13.5" customHeight="1">
      <c r="A85" s="98">
        <v>82</v>
      </c>
      <c r="B85" s="99"/>
      <c r="C85" s="99"/>
      <c r="D85" s="99"/>
      <c r="E85" s="99"/>
      <c r="F85" s="100" t="s">
        <v>118</v>
      </c>
      <c r="G85" s="77"/>
      <c r="H85" s="77"/>
      <c r="I85" s="78" t="s">
        <v>179</v>
      </c>
      <c r="J85" s="80">
        <v>50000</v>
      </c>
      <c r="K85" s="81"/>
      <c r="L85" s="81"/>
      <c r="M85" s="81"/>
      <c r="N85" s="82">
        <v>0</v>
      </c>
      <c r="O85" s="80"/>
      <c r="P85" s="80"/>
      <c r="Q85" s="80"/>
      <c r="R85" s="80"/>
      <c r="S85" s="83">
        <v>0</v>
      </c>
      <c r="T85" s="83">
        <v>0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s="97" customFormat="1" ht="13.5" customHeight="1">
      <c r="A86" s="77">
        <v>82</v>
      </c>
      <c r="B86" s="99"/>
      <c r="C86" s="99"/>
      <c r="D86" s="99"/>
      <c r="E86" s="99"/>
      <c r="F86" s="100" t="s">
        <v>118</v>
      </c>
      <c r="G86" s="77"/>
      <c r="H86" s="77"/>
      <c r="I86" s="78" t="s">
        <v>180</v>
      </c>
      <c r="J86" s="80">
        <v>1460477</v>
      </c>
      <c r="K86" s="81"/>
      <c r="L86" s="81"/>
      <c r="M86" s="81"/>
      <c r="N86" s="82">
        <v>0</v>
      </c>
      <c r="O86" s="80"/>
      <c r="P86" s="80"/>
      <c r="Q86" s="80"/>
      <c r="R86" s="80"/>
      <c r="S86" s="83">
        <v>0</v>
      </c>
      <c r="T86" s="83">
        <v>0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s="97" customFormat="1" ht="13.5" customHeight="1">
      <c r="A87" s="77">
        <v>84</v>
      </c>
      <c r="B87" s="78"/>
      <c r="C87" s="78"/>
      <c r="D87" s="78"/>
      <c r="E87" s="78"/>
      <c r="F87" s="78" t="s">
        <v>131</v>
      </c>
      <c r="G87" s="77"/>
      <c r="H87" s="77"/>
      <c r="I87" s="78" t="s">
        <v>181</v>
      </c>
      <c r="J87" s="82">
        <v>0</v>
      </c>
      <c r="K87" s="81"/>
      <c r="L87" s="81"/>
      <c r="M87" s="81"/>
      <c r="N87" s="82">
        <v>0</v>
      </c>
      <c r="O87" s="80"/>
      <c r="P87" s="80"/>
      <c r="Q87" s="80"/>
      <c r="R87" s="80"/>
      <c r="S87" s="101">
        <v>2</v>
      </c>
      <c r="T87" s="84">
        <v>-2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72" s="22" customFormat="1" ht="13.5" customHeight="1">
      <c r="A88" s="23"/>
      <c r="B88" s="24"/>
      <c r="C88" s="24"/>
      <c r="D88" s="24"/>
      <c r="E88" s="24"/>
      <c r="F88" s="102"/>
      <c r="G88" s="38"/>
      <c r="H88" s="38"/>
      <c r="I88" s="59" t="s">
        <v>182</v>
      </c>
      <c r="J88" s="60">
        <f>SUM(J79:J87)</f>
        <v>2000823</v>
      </c>
      <c r="K88" s="61"/>
      <c r="L88" s="61"/>
      <c r="M88" s="61"/>
      <c r="N88" s="60">
        <f>SUM(N79:N87)</f>
        <v>242222</v>
      </c>
      <c r="O88" s="60">
        <f>SUM(O79:O80)</f>
        <v>579932</v>
      </c>
      <c r="P88" s="60">
        <f>SUM(P79:P80)</f>
        <v>0</v>
      </c>
      <c r="Q88" s="60">
        <f>SUM(Q79:Q80)</f>
        <v>0</v>
      </c>
      <c r="R88" s="60">
        <f>SUM(R79:R80)</f>
        <v>242222</v>
      </c>
      <c r="S88" s="62">
        <f>SUM(S79:S87)</f>
        <v>2.75</v>
      </c>
      <c r="T88" s="103">
        <f>SUM(T79:T87)</f>
        <v>-2.75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</row>
    <row r="89" spans="1:72" s="22" customFormat="1" ht="13.5" customHeight="1">
      <c r="A89" s="28"/>
      <c r="B89" s="104"/>
      <c r="C89" s="104"/>
      <c r="D89" s="104"/>
      <c r="E89" s="104"/>
      <c r="F89" s="105"/>
      <c r="G89" s="106"/>
      <c r="H89" s="106"/>
      <c r="I89" s="107"/>
      <c r="J89" s="108"/>
      <c r="K89" s="109"/>
      <c r="L89" s="109"/>
      <c r="M89" s="109"/>
      <c r="N89" s="108"/>
      <c r="O89" s="108"/>
      <c r="P89" s="108"/>
      <c r="Q89" s="108"/>
      <c r="R89" s="108"/>
      <c r="S89" s="110"/>
      <c r="T89" s="110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</row>
    <row r="90" spans="1:72" s="22" customFormat="1" ht="13.5" customHeight="1">
      <c r="A90" s="8"/>
      <c r="B90" s="9"/>
      <c r="C90" s="9"/>
      <c r="D90" s="9"/>
      <c r="E90" s="9"/>
      <c r="F90" s="111" t="s">
        <v>183</v>
      </c>
      <c r="G90" s="11"/>
      <c r="H90" s="11"/>
      <c r="I90" s="12"/>
      <c r="J90" s="13"/>
      <c r="K90" s="14"/>
      <c r="L90" s="14"/>
      <c r="M90" s="14"/>
      <c r="N90" s="13"/>
      <c r="O90" s="13"/>
      <c r="P90" s="13"/>
      <c r="Q90" s="13"/>
      <c r="R90" s="13"/>
      <c r="S90" s="15"/>
      <c r="T90" s="15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</row>
    <row r="91" spans="1:72" s="22" customFormat="1" ht="13.5" customHeight="1">
      <c r="A91" s="112">
        <v>15</v>
      </c>
      <c r="B91" s="113" t="s">
        <v>21</v>
      </c>
      <c r="C91" s="113" t="s">
        <v>22</v>
      </c>
      <c r="D91" s="113" t="s">
        <v>23</v>
      </c>
      <c r="E91" s="113" t="s">
        <v>24</v>
      </c>
      <c r="F91" s="113" t="s">
        <v>184</v>
      </c>
      <c r="G91" s="112" t="s">
        <v>185</v>
      </c>
      <c r="H91" s="112" t="s">
        <v>186</v>
      </c>
      <c r="I91" s="113" t="s">
        <v>187</v>
      </c>
      <c r="J91" s="114">
        <v>-115413</v>
      </c>
      <c r="K91" s="115">
        <v>0</v>
      </c>
      <c r="L91" s="115">
        <v>0</v>
      </c>
      <c r="M91" s="115">
        <v>0</v>
      </c>
      <c r="N91" s="114">
        <v>-115413</v>
      </c>
      <c r="O91" s="114">
        <f>IF(J91&gt;0,J91,0)</f>
        <v>0</v>
      </c>
      <c r="P91" s="114">
        <f>IF(J91&lt;0,J91,0)</f>
        <v>-115413</v>
      </c>
      <c r="Q91" s="114">
        <f>IF(J91&lt;0,"",IF(J91-N91=0,"100% Revenue Backed","Not Revenue Backed"))</f>
      </c>
      <c r="R91" s="114">
        <f>IF(J91-N91=0,J91,0)</f>
        <v>-115413</v>
      </c>
      <c r="S91" s="116">
        <v>0</v>
      </c>
      <c r="T91" s="117">
        <v>-1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</row>
    <row r="92" spans="1:20" ht="13.5" customHeight="1">
      <c r="A92" s="112">
        <v>22</v>
      </c>
      <c r="B92" s="113" t="s">
        <v>21</v>
      </c>
      <c r="C92" s="113" t="s">
        <v>22</v>
      </c>
      <c r="D92" s="113" t="s">
        <v>23</v>
      </c>
      <c r="E92" s="113" t="s">
        <v>188</v>
      </c>
      <c r="F92" s="113" t="s">
        <v>41</v>
      </c>
      <c r="G92" s="112" t="s">
        <v>185</v>
      </c>
      <c r="H92" s="112" t="s">
        <v>189</v>
      </c>
      <c r="I92" s="113" t="s">
        <v>190</v>
      </c>
      <c r="J92" s="114">
        <v>26777</v>
      </c>
      <c r="K92" s="115">
        <v>0</v>
      </c>
      <c r="L92" s="115">
        <v>0</v>
      </c>
      <c r="M92" s="115">
        <v>-1222</v>
      </c>
      <c r="N92" s="118">
        <v>0</v>
      </c>
      <c r="O92" s="114">
        <f>IF(J92&gt;0,J92,0)</f>
        <v>26777</v>
      </c>
      <c r="P92" s="114">
        <f>IF(J92&lt;0,J92,0)</f>
        <v>0</v>
      </c>
      <c r="Q92" s="114" t="str">
        <f>IF(J92&lt;0,"",IF(J92-N92=0,"100% Revenue Backed","Not Revenue Backed"))</f>
        <v>Not Revenue Backed</v>
      </c>
      <c r="R92" s="114">
        <f>IF(J92-N92=0,J92,0)</f>
        <v>0</v>
      </c>
      <c r="S92" s="116">
        <v>0</v>
      </c>
      <c r="T92" s="116">
        <v>0</v>
      </c>
    </row>
    <row r="93" spans="1:20" s="7" customFormat="1" ht="13.5" customHeight="1">
      <c r="A93" s="119"/>
      <c r="B93" s="120" t="s">
        <v>21</v>
      </c>
      <c r="C93" s="121" t="s">
        <v>22</v>
      </c>
      <c r="D93" s="121" t="s">
        <v>23</v>
      </c>
      <c r="E93" s="122" t="s">
        <v>191</v>
      </c>
      <c r="F93" s="120"/>
      <c r="G93" s="123"/>
      <c r="H93" s="123"/>
      <c r="I93" s="124" t="s">
        <v>192</v>
      </c>
      <c r="J93" s="125">
        <f>SUM(J91:J92)</f>
        <v>-88636</v>
      </c>
      <c r="K93" s="96"/>
      <c r="L93" s="96"/>
      <c r="M93" s="96"/>
      <c r="N93" s="125">
        <f>SUM(N91:N92)</f>
        <v>-115413</v>
      </c>
      <c r="O93" s="125">
        <f>SUM(O92)</f>
        <v>26777</v>
      </c>
      <c r="P93" s="125">
        <f>SUM(P92)</f>
        <v>0</v>
      </c>
      <c r="Q93" s="125">
        <f>SUM(Q92)</f>
        <v>0</v>
      </c>
      <c r="R93" s="125">
        <f>SUM(R92)</f>
        <v>0</v>
      </c>
      <c r="S93" s="27">
        <f>SUM(S91:S92)</f>
        <v>0</v>
      </c>
      <c r="T93" s="126">
        <f>SUM(T91:T92)</f>
        <v>-1</v>
      </c>
    </row>
    <row r="94" spans="1:20" s="131" customFormat="1" ht="13.5" customHeight="1">
      <c r="A94" s="127"/>
      <c r="B94" s="128"/>
      <c r="C94" s="128"/>
      <c r="D94" s="128"/>
      <c r="E94" s="128"/>
      <c r="F94" s="128"/>
      <c r="G94" s="127"/>
      <c r="H94" s="127"/>
      <c r="I94" s="129"/>
      <c r="J94" s="130"/>
      <c r="N94" s="130"/>
      <c r="O94" s="132"/>
      <c r="P94" s="132"/>
      <c r="Q94" s="132"/>
      <c r="R94" s="132"/>
      <c r="S94" s="133"/>
      <c r="T94" s="134"/>
    </row>
    <row r="95" spans="1:20" s="7" customFormat="1" ht="13.5" customHeight="1">
      <c r="A95" s="127"/>
      <c r="B95" s="135" t="s">
        <v>21</v>
      </c>
      <c r="C95" s="136" t="s">
        <v>22</v>
      </c>
      <c r="D95" s="136" t="s">
        <v>23</v>
      </c>
      <c r="E95" s="137" t="s">
        <v>193</v>
      </c>
      <c r="F95" s="138"/>
      <c r="G95" s="139"/>
      <c r="H95" s="140"/>
      <c r="I95" s="138"/>
      <c r="J95" s="141"/>
      <c r="K95" s="142">
        <v>0</v>
      </c>
      <c r="L95" s="142">
        <v>0</v>
      </c>
      <c r="M95" s="142">
        <v>-14424</v>
      </c>
      <c r="N95" s="143">
        <v>0</v>
      </c>
      <c r="O95" s="141">
        <f>IF(J95&gt;0,J95,0)</f>
        <v>0</v>
      </c>
      <c r="P95" s="141">
        <f>IF(J95&lt;0,J95,0)</f>
        <v>0</v>
      </c>
      <c r="Q95" s="141" t="str">
        <f>IF(J95&lt;0,"",IF(J95-N95=0,"100% Revenue Backed","Not Revenue Backed"))</f>
        <v>100% Revenue Backed</v>
      </c>
      <c r="R95" s="141">
        <f>IF(J95-N95=0,J95,0)</f>
        <v>0</v>
      </c>
      <c r="S95" s="144">
        <v>0</v>
      </c>
      <c r="T95" s="144">
        <v>0</v>
      </c>
    </row>
    <row r="96" spans="1:72" s="22" customFormat="1" ht="13.5" customHeight="1">
      <c r="A96" s="8"/>
      <c r="B96" s="9"/>
      <c r="C96" s="9"/>
      <c r="D96" s="9"/>
      <c r="E96" s="9"/>
      <c r="F96" s="111" t="s">
        <v>194</v>
      </c>
      <c r="G96" s="11"/>
      <c r="H96" s="11"/>
      <c r="I96" s="12"/>
      <c r="J96" s="13"/>
      <c r="K96" s="14"/>
      <c r="L96" s="14"/>
      <c r="M96" s="14"/>
      <c r="N96" s="13"/>
      <c r="O96" s="13"/>
      <c r="P96" s="13"/>
      <c r="Q96" s="13"/>
      <c r="R96" s="13"/>
      <c r="S96" s="15"/>
      <c r="T96" s="15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</row>
    <row r="97" spans="1:20" ht="13.5" customHeight="1">
      <c r="A97" s="112">
        <v>60</v>
      </c>
      <c r="B97" s="113" t="s">
        <v>21</v>
      </c>
      <c r="C97" s="113" t="s">
        <v>22</v>
      </c>
      <c r="D97" s="113" t="s">
        <v>23</v>
      </c>
      <c r="E97" s="113" t="s">
        <v>188</v>
      </c>
      <c r="F97" s="113" t="s">
        <v>195</v>
      </c>
      <c r="G97" s="112" t="s">
        <v>185</v>
      </c>
      <c r="H97" s="112" t="s">
        <v>189</v>
      </c>
      <c r="I97" s="113" t="s">
        <v>196</v>
      </c>
      <c r="J97" s="114">
        <v>41448</v>
      </c>
      <c r="K97" s="115">
        <v>0</v>
      </c>
      <c r="L97" s="115">
        <v>0</v>
      </c>
      <c r="M97" s="115">
        <v>-1222</v>
      </c>
      <c r="N97" s="118">
        <v>0</v>
      </c>
      <c r="O97" s="114">
        <f aca="true" t="shared" si="13" ref="O97:O104">IF(J97&gt;0,J97,0)</f>
        <v>41448</v>
      </c>
      <c r="P97" s="114">
        <f aca="true" t="shared" si="14" ref="P97:P104">IF(J97&lt;0,J97,0)</f>
        <v>0</v>
      </c>
      <c r="Q97" s="114" t="str">
        <f aca="true" t="shared" si="15" ref="Q97:Q104">IF(J97&lt;0,"",IF(J97-N97=0,"100% Revenue Backed","Not Revenue Backed"))</f>
        <v>Not Revenue Backed</v>
      </c>
      <c r="R97" s="114">
        <f aca="true" t="shared" si="16" ref="R97:R104">IF(J97-N97=0,J97,0)</f>
        <v>0</v>
      </c>
      <c r="S97" s="116">
        <v>0</v>
      </c>
      <c r="T97" s="116">
        <v>0</v>
      </c>
    </row>
    <row r="98" spans="1:20" ht="13.5" customHeight="1">
      <c r="A98" s="112">
        <v>72</v>
      </c>
      <c r="B98" s="113" t="s">
        <v>21</v>
      </c>
      <c r="C98" s="113" t="s">
        <v>22</v>
      </c>
      <c r="D98" s="113" t="s">
        <v>23</v>
      </c>
      <c r="E98" s="113" t="s">
        <v>46</v>
      </c>
      <c r="F98" s="113" t="s">
        <v>197</v>
      </c>
      <c r="G98" s="112"/>
      <c r="H98" s="112"/>
      <c r="I98" s="113" t="s">
        <v>196</v>
      </c>
      <c r="J98" s="114">
        <v>11764</v>
      </c>
      <c r="K98" s="115">
        <v>0</v>
      </c>
      <c r="L98" s="115">
        <v>0</v>
      </c>
      <c r="M98" s="115">
        <v>-418</v>
      </c>
      <c r="N98" s="118">
        <v>0</v>
      </c>
      <c r="O98" s="114">
        <f t="shared" si="13"/>
        <v>11764</v>
      </c>
      <c r="P98" s="114">
        <f t="shared" si="14"/>
        <v>0</v>
      </c>
      <c r="Q98" s="114" t="str">
        <f t="shared" si="15"/>
        <v>Not Revenue Backed</v>
      </c>
      <c r="R98" s="114">
        <f t="shared" si="16"/>
        <v>0</v>
      </c>
      <c r="S98" s="116">
        <v>0</v>
      </c>
      <c r="T98" s="116">
        <v>0</v>
      </c>
    </row>
    <row r="99" spans="1:20" ht="13.5" customHeight="1">
      <c r="A99" s="112">
        <v>79</v>
      </c>
      <c r="B99" s="113" t="s">
        <v>21</v>
      </c>
      <c r="C99" s="113" t="s">
        <v>22</v>
      </c>
      <c r="D99" s="113" t="s">
        <v>23</v>
      </c>
      <c r="E99" s="113" t="s">
        <v>198</v>
      </c>
      <c r="F99" s="113" t="s">
        <v>199</v>
      </c>
      <c r="G99" s="112"/>
      <c r="H99" s="112"/>
      <c r="I99" s="113" t="s">
        <v>196</v>
      </c>
      <c r="J99" s="114">
        <v>14789</v>
      </c>
      <c r="K99" s="115">
        <v>0</v>
      </c>
      <c r="L99" s="115">
        <v>0</v>
      </c>
      <c r="M99" s="115">
        <v>-1594</v>
      </c>
      <c r="N99" s="118">
        <v>0</v>
      </c>
      <c r="O99" s="114">
        <f t="shared" si="13"/>
        <v>14789</v>
      </c>
      <c r="P99" s="114">
        <f t="shared" si="14"/>
        <v>0</v>
      </c>
      <c r="Q99" s="114" t="str">
        <f t="shared" si="15"/>
        <v>Not Revenue Backed</v>
      </c>
      <c r="R99" s="114">
        <f t="shared" si="16"/>
        <v>0</v>
      </c>
      <c r="S99" s="116">
        <v>0</v>
      </c>
      <c r="T99" s="116">
        <v>0</v>
      </c>
    </row>
    <row r="100" spans="1:72" s="22" customFormat="1" ht="13.5" customHeight="1">
      <c r="A100" s="112">
        <v>82</v>
      </c>
      <c r="B100" s="113" t="s">
        <v>21</v>
      </c>
      <c r="C100" s="113" t="s">
        <v>22</v>
      </c>
      <c r="D100" s="113" t="s">
        <v>23</v>
      </c>
      <c r="E100" s="113" t="s">
        <v>49</v>
      </c>
      <c r="F100" s="113" t="s">
        <v>118</v>
      </c>
      <c r="G100" s="112"/>
      <c r="H100" s="112"/>
      <c r="I100" s="113" t="s">
        <v>196</v>
      </c>
      <c r="J100" s="114">
        <v>28733</v>
      </c>
      <c r="K100" s="115">
        <v>0</v>
      </c>
      <c r="L100" s="115">
        <v>0</v>
      </c>
      <c r="M100" s="115">
        <v>-32271</v>
      </c>
      <c r="N100" s="118">
        <v>0</v>
      </c>
      <c r="O100" s="114">
        <f t="shared" si="13"/>
        <v>28733</v>
      </c>
      <c r="P100" s="114">
        <f t="shared" si="14"/>
        <v>0</v>
      </c>
      <c r="Q100" s="114" t="str">
        <f t="shared" si="15"/>
        <v>Not Revenue Backed</v>
      </c>
      <c r="R100" s="114">
        <f t="shared" si="16"/>
        <v>0</v>
      </c>
      <c r="S100" s="116">
        <v>0</v>
      </c>
      <c r="T100" s="116">
        <v>0</v>
      </c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</row>
    <row r="101" spans="1:20" ht="13.5" customHeight="1">
      <c r="A101" s="112">
        <v>82</v>
      </c>
      <c r="B101" s="113" t="s">
        <v>21</v>
      </c>
      <c r="C101" s="113" t="s">
        <v>22</v>
      </c>
      <c r="D101" s="113" t="s">
        <v>23</v>
      </c>
      <c r="E101" s="113" t="s">
        <v>200</v>
      </c>
      <c r="F101" s="113" t="s">
        <v>118</v>
      </c>
      <c r="G101" s="112"/>
      <c r="H101" s="112"/>
      <c r="I101" s="113" t="s">
        <v>196</v>
      </c>
      <c r="J101" s="114">
        <v>30281</v>
      </c>
      <c r="K101" s="115">
        <v>0</v>
      </c>
      <c r="L101" s="115">
        <v>0</v>
      </c>
      <c r="M101" s="115">
        <v>840085</v>
      </c>
      <c r="N101" s="118">
        <v>0</v>
      </c>
      <c r="O101" s="114">
        <f t="shared" si="13"/>
        <v>30281</v>
      </c>
      <c r="P101" s="114">
        <f t="shared" si="14"/>
        <v>0</v>
      </c>
      <c r="Q101" s="114" t="str">
        <f t="shared" si="15"/>
        <v>Not Revenue Backed</v>
      </c>
      <c r="R101" s="114">
        <f t="shared" si="16"/>
        <v>0</v>
      </c>
      <c r="S101" s="116">
        <v>0</v>
      </c>
      <c r="T101" s="116">
        <v>0</v>
      </c>
    </row>
    <row r="102" spans="1:20" ht="13.5" customHeight="1">
      <c r="A102" s="112">
        <v>90</v>
      </c>
      <c r="B102" s="113" t="s">
        <v>21</v>
      </c>
      <c r="C102" s="113" t="s">
        <v>22</v>
      </c>
      <c r="D102" s="113" t="s">
        <v>23</v>
      </c>
      <c r="E102" s="113" t="s">
        <v>201</v>
      </c>
      <c r="F102" s="113" t="s">
        <v>136</v>
      </c>
      <c r="G102" s="112"/>
      <c r="H102" s="112"/>
      <c r="I102" s="113" t="s">
        <v>196</v>
      </c>
      <c r="J102" s="114">
        <v>43809</v>
      </c>
      <c r="K102" s="115">
        <v>0</v>
      </c>
      <c r="L102" s="115">
        <v>0</v>
      </c>
      <c r="M102" s="115">
        <v>-34138</v>
      </c>
      <c r="N102" s="118">
        <v>0</v>
      </c>
      <c r="O102" s="114">
        <f t="shared" si="13"/>
        <v>43809</v>
      </c>
      <c r="P102" s="114">
        <f t="shared" si="14"/>
        <v>0</v>
      </c>
      <c r="Q102" s="114" t="str">
        <f t="shared" si="15"/>
        <v>Not Revenue Backed</v>
      </c>
      <c r="R102" s="114">
        <f t="shared" si="16"/>
        <v>0</v>
      </c>
      <c r="S102" s="116">
        <v>0</v>
      </c>
      <c r="T102" s="116">
        <v>0</v>
      </c>
    </row>
    <row r="103" spans="1:20" ht="13.5" customHeight="1">
      <c r="A103" s="112">
        <v>98</v>
      </c>
      <c r="B103" s="113" t="s">
        <v>21</v>
      </c>
      <c r="C103" s="113" t="s">
        <v>22</v>
      </c>
      <c r="D103" s="113" t="s">
        <v>23</v>
      </c>
      <c r="E103" s="113" t="s">
        <v>202</v>
      </c>
      <c r="F103" s="113" t="s">
        <v>203</v>
      </c>
      <c r="G103" s="112"/>
      <c r="H103" s="112"/>
      <c r="I103" s="113" t="s">
        <v>196</v>
      </c>
      <c r="J103" s="114">
        <v>250760</v>
      </c>
      <c r="K103" s="115">
        <v>0</v>
      </c>
      <c r="L103" s="115">
        <v>0</v>
      </c>
      <c r="M103" s="115">
        <v>-29148</v>
      </c>
      <c r="N103" s="118">
        <v>0</v>
      </c>
      <c r="O103" s="114">
        <f t="shared" si="13"/>
        <v>250760</v>
      </c>
      <c r="P103" s="114">
        <f t="shared" si="14"/>
        <v>0</v>
      </c>
      <c r="Q103" s="114" t="str">
        <f t="shared" si="15"/>
        <v>Not Revenue Backed</v>
      </c>
      <c r="R103" s="114">
        <f t="shared" si="16"/>
        <v>0</v>
      </c>
      <c r="S103" s="116">
        <v>0</v>
      </c>
      <c r="T103" s="116">
        <v>0</v>
      </c>
    </row>
    <row r="104" spans="1:20" ht="13.5" customHeight="1">
      <c r="A104" s="112">
        <v>108</v>
      </c>
      <c r="B104" s="113" t="s">
        <v>21</v>
      </c>
      <c r="C104" s="113" t="s">
        <v>22</v>
      </c>
      <c r="D104" s="113" t="s">
        <v>23</v>
      </c>
      <c r="E104" s="113" t="s">
        <v>204</v>
      </c>
      <c r="F104" s="113" t="s">
        <v>205</v>
      </c>
      <c r="G104" s="112"/>
      <c r="H104" s="112"/>
      <c r="I104" s="113" t="s">
        <v>196</v>
      </c>
      <c r="J104" s="114">
        <v>49724</v>
      </c>
      <c r="K104" s="115">
        <v>0</v>
      </c>
      <c r="L104" s="115">
        <v>0</v>
      </c>
      <c r="M104" s="115">
        <v>-382</v>
      </c>
      <c r="N104" s="118">
        <v>0</v>
      </c>
      <c r="O104" s="114">
        <f t="shared" si="13"/>
        <v>49724</v>
      </c>
      <c r="P104" s="114">
        <f t="shared" si="14"/>
        <v>0</v>
      </c>
      <c r="Q104" s="114" t="str">
        <f t="shared" si="15"/>
        <v>Not Revenue Backed</v>
      </c>
      <c r="R104" s="114">
        <f t="shared" si="16"/>
        <v>0</v>
      </c>
      <c r="S104" s="116">
        <v>0</v>
      </c>
      <c r="T104" s="116">
        <v>0</v>
      </c>
    </row>
    <row r="105" spans="1:20" ht="13.5" customHeight="1">
      <c r="A105" s="85"/>
      <c r="B105" s="85"/>
      <c r="C105" s="85"/>
      <c r="D105" s="85"/>
      <c r="E105" s="85"/>
      <c r="F105" s="145"/>
      <c r="G105" s="146"/>
      <c r="H105" s="146"/>
      <c r="I105" s="147" t="s">
        <v>206</v>
      </c>
      <c r="J105" s="26">
        <f>SUM(J97:J104)</f>
        <v>471308</v>
      </c>
      <c r="K105" s="146"/>
      <c r="L105" s="146"/>
      <c r="M105" s="146"/>
      <c r="N105" s="26">
        <f>SUM(N97:N104)</f>
        <v>0</v>
      </c>
      <c r="O105" s="148">
        <f>SUM(O92:O104)</f>
        <v>524862</v>
      </c>
      <c r="P105" s="148">
        <f>SUM(P92:P104)</f>
        <v>0</v>
      </c>
      <c r="Q105" s="148">
        <f>SUM(Q92:Q104)</f>
        <v>0</v>
      </c>
      <c r="R105" s="148">
        <f>SUM(R92:R104)</f>
        <v>0</v>
      </c>
      <c r="S105" s="149">
        <f>SUM(S97:S104)</f>
        <v>0</v>
      </c>
      <c r="T105" s="149">
        <f>SUM(T97:T104)</f>
        <v>0</v>
      </c>
    </row>
    <row r="106" spans="2:20" s="131" customFormat="1" ht="13.5" customHeight="1">
      <c r="B106" s="150"/>
      <c r="C106" s="150"/>
      <c r="D106" s="150"/>
      <c r="E106" s="150"/>
      <c r="F106" s="151"/>
      <c r="G106" s="150"/>
      <c r="H106" s="150"/>
      <c r="I106" s="152"/>
      <c r="J106" s="153"/>
      <c r="K106" s="150"/>
      <c r="L106" s="150"/>
      <c r="M106" s="150"/>
      <c r="N106" s="153"/>
      <c r="O106" s="154"/>
      <c r="P106" s="154"/>
      <c r="Q106" s="154"/>
      <c r="R106" s="154"/>
      <c r="S106" s="155"/>
      <c r="T106" s="155"/>
    </row>
    <row r="107" spans="1:20" ht="13.5" customHeight="1">
      <c r="A107" s="90"/>
      <c r="B107" s="90"/>
      <c r="C107" s="90"/>
      <c r="D107" s="90"/>
      <c r="E107" s="90"/>
      <c r="F107" s="156"/>
      <c r="G107" s="90"/>
      <c r="H107" s="90"/>
      <c r="I107" s="129"/>
      <c r="J107" s="157"/>
      <c r="K107" s="90"/>
      <c r="L107" s="90"/>
      <c r="M107" s="90"/>
      <c r="N107" s="158"/>
      <c r="O107" s="158"/>
      <c r="P107" s="158"/>
      <c r="Q107" s="158"/>
      <c r="R107" s="158"/>
      <c r="S107" s="159"/>
      <c r="T107" s="159"/>
    </row>
    <row r="108" spans="1:20" ht="13.5" customHeight="1">
      <c r="A108" s="8"/>
      <c r="B108" s="9"/>
      <c r="C108" s="9"/>
      <c r="D108" s="9"/>
      <c r="E108" s="9"/>
      <c r="F108" s="111" t="s">
        <v>207</v>
      </c>
      <c r="G108" s="11"/>
      <c r="H108" s="11"/>
      <c r="I108" s="12"/>
      <c r="J108" s="13"/>
      <c r="K108" s="14"/>
      <c r="L108" s="14"/>
      <c r="M108" s="14"/>
      <c r="N108" s="13"/>
      <c r="O108" s="13"/>
      <c r="P108" s="13"/>
      <c r="Q108" s="13"/>
      <c r="R108" s="13"/>
      <c r="S108" s="15"/>
      <c r="T108" s="15"/>
    </row>
    <row r="109" spans="1:20" ht="13.5" customHeight="1">
      <c r="A109" s="112">
        <v>56</v>
      </c>
      <c r="B109" s="113" t="s">
        <v>67</v>
      </c>
      <c r="C109" s="113" t="s">
        <v>68</v>
      </c>
      <c r="D109" s="113" t="s">
        <v>69</v>
      </c>
      <c r="E109" s="113" t="s">
        <v>208</v>
      </c>
      <c r="F109" s="113" t="s">
        <v>209</v>
      </c>
      <c r="G109" s="112" t="s">
        <v>26</v>
      </c>
      <c r="H109" s="112" t="s">
        <v>27</v>
      </c>
      <c r="I109" s="113" t="s">
        <v>210</v>
      </c>
      <c r="J109" s="114">
        <v>-366803</v>
      </c>
      <c r="K109" s="115">
        <v>22500</v>
      </c>
      <c r="L109" s="115">
        <v>0</v>
      </c>
      <c r="M109" s="115">
        <v>0</v>
      </c>
      <c r="N109" s="118">
        <v>0</v>
      </c>
      <c r="O109" s="114">
        <f>IF(J109&gt;0,J109,0)</f>
        <v>0</v>
      </c>
      <c r="P109" s="114">
        <f>IF(J109&lt;0,J109,0)</f>
        <v>-366803</v>
      </c>
      <c r="Q109" s="114">
        <f>IF(J109&lt;0,"",IF(J109-N109=0,"100% Revenue Backed","Not Revenue Backed"))</f>
      </c>
      <c r="R109" s="114">
        <f>IF(J109-N109=0,J109,0)</f>
        <v>0</v>
      </c>
      <c r="S109" s="116">
        <v>0</v>
      </c>
      <c r="T109" s="116">
        <v>0</v>
      </c>
    </row>
    <row r="110" spans="1:20" ht="13.5" customHeight="1">
      <c r="A110" s="112">
        <v>74</v>
      </c>
      <c r="B110" s="113"/>
      <c r="C110" s="113"/>
      <c r="D110" s="113"/>
      <c r="E110" s="113"/>
      <c r="F110" s="113" t="s">
        <v>102</v>
      </c>
      <c r="G110" s="112"/>
      <c r="H110" s="112"/>
      <c r="I110" s="113" t="s">
        <v>210</v>
      </c>
      <c r="J110" s="114">
        <v>-15882</v>
      </c>
      <c r="K110" s="115"/>
      <c r="L110" s="115"/>
      <c r="M110" s="115"/>
      <c r="N110" s="118">
        <v>0</v>
      </c>
      <c r="O110" s="118">
        <v>0</v>
      </c>
      <c r="P110" s="118">
        <v>0</v>
      </c>
      <c r="Q110" s="118">
        <v>0</v>
      </c>
      <c r="R110" s="118">
        <v>0</v>
      </c>
      <c r="S110" s="118">
        <v>0</v>
      </c>
      <c r="T110" s="118">
        <v>0</v>
      </c>
    </row>
    <row r="111" spans="1:20" ht="13.5" customHeight="1">
      <c r="A111" s="112">
        <v>79</v>
      </c>
      <c r="B111" s="113"/>
      <c r="C111" s="113"/>
      <c r="D111" s="113"/>
      <c r="E111" s="113"/>
      <c r="F111" s="113" t="s">
        <v>199</v>
      </c>
      <c r="G111" s="112"/>
      <c r="H111" s="112"/>
      <c r="I111" s="113" t="s">
        <v>210</v>
      </c>
      <c r="J111" s="114">
        <v>-30522</v>
      </c>
      <c r="K111" s="115"/>
      <c r="L111" s="115"/>
      <c r="M111" s="115"/>
      <c r="N111" s="118">
        <v>0</v>
      </c>
      <c r="O111" s="118">
        <v>0</v>
      </c>
      <c r="P111" s="118">
        <v>0</v>
      </c>
      <c r="Q111" s="118">
        <v>0</v>
      </c>
      <c r="R111" s="118">
        <v>0</v>
      </c>
      <c r="S111" s="118">
        <v>0</v>
      </c>
      <c r="T111" s="118">
        <v>0</v>
      </c>
    </row>
    <row r="112" spans="1:20" ht="13.5" customHeight="1">
      <c r="A112" s="112">
        <v>82</v>
      </c>
      <c r="B112" s="113"/>
      <c r="C112" s="113"/>
      <c r="D112" s="113"/>
      <c r="E112" s="113"/>
      <c r="F112" s="113" t="s">
        <v>118</v>
      </c>
      <c r="G112" s="112"/>
      <c r="H112" s="112"/>
      <c r="I112" s="113" t="s">
        <v>210</v>
      </c>
      <c r="J112" s="114">
        <v>-89823</v>
      </c>
      <c r="K112" s="115"/>
      <c r="L112" s="115"/>
      <c r="M112" s="115"/>
      <c r="N112" s="118">
        <v>0</v>
      </c>
      <c r="O112" s="118">
        <v>0</v>
      </c>
      <c r="P112" s="118">
        <v>0</v>
      </c>
      <c r="Q112" s="118">
        <v>0</v>
      </c>
      <c r="R112" s="118">
        <v>0</v>
      </c>
      <c r="S112" s="118">
        <v>0</v>
      </c>
      <c r="T112" s="118">
        <v>0</v>
      </c>
    </row>
    <row r="113" spans="1:20" ht="13.5" customHeight="1">
      <c r="A113" s="112">
        <v>98</v>
      </c>
      <c r="B113" s="113"/>
      <c r="C113" s="113"/>
      <c r="D113" s="113"/>
      <c r="E113" s="113"/>
      <c r="F113" s="113" t="s">
        <v>203</v>
      </c>
      <c r="G113" s="112"/>
      <c r="H113" s="112"/>
      <c r="I113" s="113" t="s">
        <v>210</v>
      </c>
      <c r="J113" s="114">
        <v>-16038</v>
      </c>
      <c r="K113" s="115"/>
      <c r="L113" s="115"/>
      <c r="M113" s="115"/>
      <c r="N113" s="118">
        <v>0</v>
      </c>
      <c r="O113" s="118">
        <v>0</v>
      </c>
      <c r="P113" s="118">
        <v>0</v>
      </c>
      <c r="Q113" s="118">
        <v>0</v>
      </c>
      <c r="R113" s="118">
        <v>0</v>
      </c>
      <c r="S113" s="118">
        <v>0</v>
      </c>
      <c r="T113" s="118">
        <v>0</v>
      </c>
    </row>
    <row r="114" spans="1:20" ht="13.5" customHeight="1">
      <c r="A114" s="112">
        <v>102</v>
      </c>
      <c r="B114" s="113"/>
      <c r="C114" s="113"/>
      <c r="D114" s="113"/>
      <c r="E114" s="113"/>
      <c r="F114" s="113" t="s">
        <v>211</v>
      </c>
      <c r="G114" s="112"/>
      <c r="H114" s="112"/>
      <c r="I114" s="113" t="s">
        <v>210</v>
      </c>
      <c r="J114" s="114">
        <v>-2048</v>
      </c>
      <c r="K114" s="115"/>
      <c r="L114" s="115"/>
      <c r="M114" s="115"/>
      <c r="N114" s="118">
        <v>0</v>
      </c>
      <c r="O114" s="118">
        <v>0</v>
      </c>
      <c r="P114" s="118">
        <v>0</v>
      </c>
      <c r="Q114" s="118">
        <v>0</v>
      </c>
      <c r="R114" s="118">
        <v>0</v>
      </c>
      <c r="S114" s="118">
        <v>0</v>
      </c>
      <c r="T114" s="118">
        <v>0</v>
      </c>
    </row>
    <row r="115" spans="1:20" ht="13.5" customHeight="1">
      <c r="A115" s="112">
        <v>104</v>
      </c>
      <c r="B115" s="113"/>
      <c r="C115" s="113"/>
      <c r="D115" s="113"/>
      <c r="E115" s="113"/>
      <c r="F115" s="113" t="s">
        <v>212</v>
      </c>
      <c r="G115" s="112"/>
      <c r="H115" s="112"/>
      <c r="I115" s="113" t="s">
        <v>210</v>
      </c>
      <c r="J115" s="114">
        <v>-14282</v>
      </c>
      <c r="K115" s="115"/>
      <c r="L115" s="115"/>
      <c r="M115" s="115"/>
      <c r="N115" s="118">
        <v>0</v>
      </c>
      <c r="O115" s="118">
        <v>0</v>
      </c>
      <c r="P115" s="118">
        <v>0</v>
      </c>
      <c r="Q115" s="118">
        <v>0</v>
      </c>
      <c r="R115" s="118">
        <v>0</v>
      </c>
      <c r="S115" s="118">
        <v>0</v>
      </c>
      <c r="T115" s="118">
        <v>0</v>
      </c>
    </row>
    <row r="116" spans="1:20" ht="13.5" customHeight="1">
      <c r="A116" s="112">
        <v>107</v>
      </c>
      <c r="B116" s="113"/>
      <c r="C116" s="113"/>
      <c r="D116" s="113"/>
      <c r="E116" s="113"/>
      <c r="F116" s="113" t="s">
        <v>142</v>
      </c>
      <c r="G116" s="112"/>
      <c r="H116" s="112"/>
      <c r="I116" s="113" t="s">
        <v>210</v>
      </c>
      <c r="J116" s="114">
        <v>-5006</v>
      </c>
      <c r="K116" s="115"/>
      <c r="L116" s="115"/>
      <c r="M116" s="115"/>
      <c r="N116" s="118">
        <v>0</v>
      </c>
      <c r="O116" s="118">
        <v>0</v>
      </c>
      <c r="P116" s="118">
        <v>0</v>
      </c>
      <c r="Q116" s="118">
        <v>0</v>
      </c>
      <c r="R116" s="118">
        <v>0</v>
      </c>
      <c r="S116" s="118">
        <v>0</v>
      </c>
      <c r="T116" s="118">
        <v>0</v>
      </c>
    </row>
    <row r="117" spans="1:20" ht="13.5" customHeight="1">
      <c r="A117" s="112">
        <v>110</v>
      </c>
      <c r="B117" s="113"/>
      <c r="C117" s="113"/>
      <c r="D117" s="113"/>
      <c r="E117" s="113"/>
      <c r="F117" s="113" t="s">
        <v>213</v>
      </c>
      <c r="G117" s="112"/>
      <c r="H117" s="112"/>
      <c r="I117" s="113" t="s">
        <v>210</v>
      </c>
      <c r="J117" s="114">
        <v>-886</v>
      </c>
      <c r="K117" s="115"/>
      <c r="L117" s="115"/>
      <c r="M117" s="115"/>
      <c r="N117" s="118">
        <v>0</v>
      </c>
      <c r="O117" s="118">
        <v>0</v>
      </c>
      <c r="P117" s="118">
        <v>0</v>
      </c>
      <c r="Q117" s="118">
        <v>0</v>
      </c>
      <c r="R117" s="118">
        <v>0</v>
      </c>
      <c r="S117" s="118">
        <v>0</v>
      </c>
      <c r="T117" s="118">
        <v>0</v>
      </c>
    </row>
    <row r="118" spans="1:20" ht="13.5" customHeight="1">
      <c r="A118" s="86"/>
      <c r="B118" s="85"/>
      <c r="C118" s="85"/>
      <c r="D118" s="85"/>
      <c r="E118" s="85"/>
      <c r="F118" s="145"/>
      <c r="G118" s="146"/>
      <c r="H118" s="146"/>
      <c r="I118" s="147" t="s">
        <v>214</v>
      </c>
      <c r="J118" s="160">
        <f>SUM(J109:J117)</f>
        <v>-541290</v>
      </c>
      <c r="K118" s="146"/>
      <c r="L118" s="146"/>
      <c r="M118" s="146"/>
      <c r="N118" s="148">
        <f>SUM(N109:N117)</f>
        <v>0</v>
      </c>
      <c r="O118" s="148">
        <f>SUM(O111:O117)</f>
        <v>0</v>
      </c>
      <c r="P118" s="148">
        <f>SUM(P111:P117)</f>
        <v>0</v>
      </c>
      <c r="Q118" s="148">
        <f>SUM(Q111:Q117)</f>
        <v>0</v>
      </c>
      <c r="R118" s="148">
        <f>SUM(R111:R117)</f>
        <v>0</v>
      </c>
      <c r="S118" s="149">
        <f>SUM(S109:S117)</f>
        <v>0</v>
      </c>
      <c r="T118" s="149">
        <f>SUM(T109:T117)</f>
        <v>0</v>
      </c>
    </row>
    <row r="119" spans="2:20" s="131" customFormat="1" ht="13.5" customHeight="1">
      <c r="B119" s="150"/>
      <c r="C119" s="150"/>
      <c r="D119" s="150"/>
      <c r="E119" s="150"/>
      <c r="F119" s="151"/>
      <c r="G119" s="150"/>
      <c r="H119" s="150"/>
      <c r="I119" s="152"/>
      <c r="J119" s="161"/>
      <c r="K119" s="150"/>
      <c r="L119" s="150"/>
      <c r="M119" s="150"/>
      <c r="N119" s="154"/>
      <c r="O119" s="154"/>
      <c r="P119" s="154"/>
      <c r="Q119" s="154"/>
      <c r="R119" s="154"/>
      <c r="S119" s="155"/>
      <c r="T119" s="155"/>
    </row>
    <row r="120" spans="1:20" ht="13.5" customHeight="1">
      <c r="A120" s="90"/>
      <c r="B120" s="162"/>
      <c r="C120" s="162"/>
      <c r="D120" s="162"/>
      <c r="E120" s="162"/>
      <c r="F120" s="156"/>
      <c r="G120" s="162"/>
      <c r="H120" s="162"/>
      <c r="I120" s="163"/>
      <c r="J120" s="164"/>
      <c r="K120" s="162"/>
      <c r="L120" s="162"/>
      <c r="M120" s="162"/>
      <c r="N120" s="165"/>
      <c r="O120" s="165"/>
      <c r="P120" s="165"/>
      <c r="Q120" s="165"/>
      <c r="R120" s="165"/>
      <c r="S120" s="166"/>
      <c r="T120" s="166"/>
    </row>
    <row r="121" spans="1:20" ht="13.5" customHeight="1">
      <c r="A121" s="28"/>
      <c r="B121" s="29"/>
      <c r="C121" s="29"/>
      <c r="D121" s="29"/>
      <c r="E121" s="29"/>
      <c r="F121" s="167"/>
      <c r="G121" s="16"/>
      <c r="H121" s="16"/>
      <c r="I121" s="124" t="s">
        <v>215</v>
      </c>
      <c r="J121" s="168">
        <f>J93</f>
        <v>-88636</v>
      </c>
      <c r="K121" s="14"/>
      <c r="L121" s="14"/>
      <c r="M121" s="14"/>
      <c r="N121" s="168">
        <f>N93</f>
        <v>-115413</v>
      </c>
      <c r="O121" s="168" t="e">
        <f>+#REF!+O118+O105</f>
        <v>#REF!</v>
      </c>
      <c r="P121" s="168" t="e">
        <f>+#REF!+P118+P105</f>
        <v>#REF!</v>
      </c>
      <c r="Q121" s="168" t="e">
        <f>+#REF!+Q118+Q105</f>
        <v>#REF!</v>
      </c>
      <c r="R121" s="168" t="e">
        <f>+#REF!+R118+R105</f>
        <v>#REF!</v>
      </c>
      <c r="S121" s="126">
        <f>S93</f>
        <v>0</v>
      </c>
      <c r="T121" s="126">
        <f>T93</f>
        <v>-1</v>
      </c>
    </row>
    <row r="122" spans="6:20" ht="13.5" customHeight="1">
      <c r="F122" s="171"/>
      <c r="G122" s="172"/>
      <c r="H122" s="172"/>
      <c r="I122" s="124" t="s">
        <v>216</v>
      </c>
      <c r="J122" s="26">
        <f>J105+J118</f>
        <v>-69982</v>
      </c>
      <c r="K122" s="96"/>
      <c r="L122" s="96"/>
      <c r="M122" s="96"/>
      <c r="N122" s="26">
        <f>N105+N118</f>
        <v>0</v>
      </c>
      <c r="O122" s="26" t="e">
        <f>+#REF!+#REF!+#REF!</f>
        <v>#REF!</v>
      </c>
      <c r="P122" s="26" t="e">
        <f>+#REF!+#REF!+#REF!</f>
        <v>#REF!</v>
      </c>
      <c r="Q122" s="26" t="e">
        <f>+#REF!+#REF!+#REF!</f>
        <v>#REF!</v>
      </c>
      <c r="R122" s="26" t="e">
        <f>+#REF!+#REF!+#REF!</f>
        <v>#REF!</v>
      </c>
      <c r="S122" s="173">
        <f>S105+S118</f>
        <v>0</v>
      </c>
      <c r="T122" s="173">
        <f>T105+T118</f>
        <v>0</v>
      </c>
    </row>
    <row r="123" spans="1:72" s="90" customFormat="1" ht="12.75">
      <c r="A123" s="174"/>
      <c r="B123" s="175"/>
      <c r="G123" s="174"/>
      <c r="H123" s="174"/>
      <c r="S123" s="176"/>
      <c r="T123" s="176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131"/>
      <c r="BL123" s="131"/>
      <c r="BM123" s="131"/>
      <c r="BN123" s="131"/>
      <c r="BO123" s="131"/>
      <c r="BP123" s="131"/>
      <c r="BQ123" s="131"/>
      <c r="BR123" s="131"/>
      <c r="BS123" s="131"/>
      <c r="BT123" s="131"/>
    </row>
    <row r="124" spans="1:20" ht="13.5" customHeight="1" thickBot="1">
      <c r="A124" s="28"/>
      <c r="B124" s="104"/>
      <c r="C124" s="104"/>
      <c r="D124" s="104"/>
      <c r="E124" s="104"/>
      <c r="F124" s="29"/>
      <c r="G124" s="106"/>
      <c r="H124" s="106"/>
      <c r="I124" s="177"/>
      <c r="J124" s="178"/>
      <c r="K124" s="93"/>
      <c r="L124" s="93"/>
      <c r="M124" s="93"/>
      <c r="N124" s="178"/>
      <c r="O124" s="178"/>
      <c r="P124" s="178"/>
      <c r="Q124" s="178"/>
      <c r="R124" s="178"/>
      <c r="S124" s="179"/>
      <c r="T124" s="179"/>
    </row>
    <row r="125" spans="9:20" ht="13.5" customHeight="1">
      <c r="I125" s="180" t="s">
        <v>217</v>
      </c>
      <c r="J125" s="181">
        <f>J121+J76+J23</f>
        <v>2319341</v>
      </c>
      <c r="K125" s="181"/>
      <c r="L125" s="181"/>
      <c r="M125" s="181"/>
      <c r="N125" s="181">
        <f>N121+N76+N23</f>
        <v>522352</v>
      </c>
      <c r="O125" s="182" t="e">
        <f>+O121+O76+O23</f>
        <v>#REF!</v>
      </c>
      <c r="P125" s="182" t="e">
        <f>+P121+P76+P23</f>
        <v>#REF!</v>
      </c>
      <c r="Q125" s="182" t="e">
        <f>+Q121+Q76+Q23</f>
        <v>#REF!</v>
      </c>
      <c r="R125" s="182" t="e">
        <f>+R121+R76+R23</f>
        <v>#REF!</v>
      </c>
      <c r="S125" s="183">
        <f>S121+S76+S23</f>
        <v>-7.32</v>
      </c>
      <c r="T125" s="184">
        <f>+T121+T76+T23</f>
        <v>1</v>
      </c>
    </row>
    <row r="126" spans="9:20" ht="13.5" customHeight="1">
      <c r="I126" s="185" t="s">
        <v>218</v>
      </c>
      <c r="J126" s="186">
        <f>J122+J88+J69</f>
        <v>39012704</v>
      </c>
      <c r="K126" s="186"/>
      <c r="L126" s="186"/>
      <c r="M126" s="186"/>
      <c r="N126" s="186">
        <f>N122+N88+N69</f>
        <v>1110847</v>
      </c>
      <c r="O126" s="187" t="e">
        <f aca="true" t="shared" si="17" ref="O126:T126">+O122+O88+O69</f>
        <v>#REF!</v>
      </c>
      <c r="P126" s="187" t="e">
        <f t="shared" si="17"/>
        <v>#REF!</v>
      </c>
      <c r="Q126" s="187" t="e">
        <f t="shared" si="17"/>
        <v>#REF!</v>
      </c>
      <c r="R126" s="187" t="e">
        <f t="shared" si="17"/>
        <v>#REF!</v>
      </c>
      <c r="S126" s="188">
        <f t="shared" si="17"/>
        <v>2.75</v>
      </c>
      <c r="T126" s="189">
        <f t="shared" si="17"/>
        <v>-2.75</v>
      </c>
    </row>
    <row r="127" spans="9:20" ht="13.5" customHeight="1" thickBot="1">
      <c r="I127" s="190" t="s">
        <v>219</v>
      </c>
      <c r="J127" s="191">
        <f>SUM(J125:J126)</f>
        <v>41332045</v>
      </c>
      <c r="K127" s="191"/>
      <c r="L127" s="191"/>
      <c r="M127" s="191"/>
      <c r="N127" s="191">
        <f>SUM(N125:N126)</f>
        <v>1633199</v>
      </c>
      <c r="O127" s="192" t="e">
        <f>+O126+O125</f>
        <v>#REF!</v>
      </c>
      <c r="P127" s="192" t="e">
        <f>+P126+P125</f>
        <v>#REF!</v>
      </c>
      <c r="Q127" s="192" t="e">
        <f>+Q126+Q125</f>
        <v>#REF!</v>
      </c>
      <c r="R127" s="192" t="e">
        <f>+R126+R125</f>
        <v>#REF!</v>
      </c>
      <c r="S127" s="193">
        <f>SUM(S125:S126)</f>
        <v>-4.57</v>
      </c>
      <c r="T127" s="194">
        <f>+T126+T125</f>
        <v>-1.75</v>
      </c>
    </row>
    <row r="128" spans="1:20" ht="13.5" customHeight="1">
      <c r="A128" s="6"/>
      <c r="B128" s="6"/>
      <c r="G128" s="6"/>
      <c r="H128" s="6"/>
      <c r="I128" s="195"/>
      <c r="J128" s="196"/>
      <c r="N128" s="197"/>
      <c r="O128" s="197"/>
      <c r="P128" s="197"/>
      <c r="Q128" s="197"/>
      <c r="R128" s="197"/>
      <c r="S128" s="198"/>
      <c r="T128" s="198"/>
    </row>
    <row r="129" spans="1:72" s="90" customFormat="1" ht="13.5" customHeight="1">
      <c r="A129" s="174"/>
      <c r="B129" s="175"/>
      <c r="G129" s="174"/>
      <c r="H129" s="174"/>
      <c r="I129" s="199"/>
      <c r="J129" s="92"/>
      <c r="N129" s="92"/>
      <c r="O129" s="92"/>
      <c r="P129" s="92"/>
      <c r="Q129" s="92"/>
      <c r="R129" s="92"/>
      <c r="S129" s="94"/>
      <c r="T129" s="94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  <c r="BK129" s="131"/>
      <c r="BL129" s="131"/>
      <c r="BM129" s="131"/>
      <c r="BN129" s="131"/>
      <c r="BO129" s="131"/>
      <c r="BP129" s="131"/>
      <c r="BQ129" s="131"/>
      <c r="BR129" s="131"/>
      <c r="BS129" s="131"/>
      <c r="BT129" s="131"/>
    </row>
    <row r="131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>
      <c r="U152" s="58"/>
    </row>
    <row r="153" ht="13.5" customHeight="1">
      <c r="U153" s="58"/>
    </row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spans="1:72" s="22" customFormat="1" ht="13.5" customHeight="1">
      <c r="A173" s="169"/>
      <c r="B173" s="170"/>
      <c r="C173" s="6"/>
      <c r="D173" s="6"/>
      <c r="E173" s="6"/>
      <c r="F173" s="6"/>
      <c r="G173" s="169"/>
      <c r="H173" s="169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200"/>
      <c r="T173" s="200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</row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spans="1:72" s="22" customFormat="1" ht="13.5" customHeight="1">
      <c r="A187" s="169"/>
      <c r="B187" s="170"/>
      <c r="C187" s="6"/>
      <c r="D187" s="6"/>
      <c r="E187" s="6"/>
      <c r="F187" s="6"/>
      <c r="G187" s="169"/>
      <c r="H187" s="169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200"/>
      <c r="T187" s="200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</row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spans="1:72" s="21" customFormat="1" ht="13.5" customHeight="1">
      <c r="A196" s="169"/>
      <c r="B196" s="170"/>
      <c r="C196" s="6"/>
      <c r="D196" s="6"/>
      <c r="E196" s="6"/>
      <c r="F196" s="6"/>
      <c r="G196" s="169"/>
      <c r="H196" s="169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200"/>
      <c r="T196" s="200"/>
      <c r="U196" s="58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</row>
    <row r="197" spans="1:72" s="22" customFormat="1" ht="13.5" customHeight="1">
      <c r="A197" s="169"/>
      <c r="B197" s="170"/>
      <c r="C197" s="6"/>
      <c r="D197" s="6"/>
      <c r="E197" s="6"/>
      <c r="F197" s="6"/>
      <c r="G197" s="169"/>
      <c r="H197" s="169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200"/>
      <c r="T197" s="200"/>
      <c r="U197" s="58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</row>
    <row r="198" ht="13.5" customHeight="1">
      <c r="U198" s="58"/>
    </row>
    <row r="199" spans="1:72" s="21" customFormat="1" ht="13.5" customHeight="1">
      <c r="A199" s="169"/>
      <c r="B199" s="170"/>
      <c r="C199" s="6"/>
      <c r="D199" s="6"/>
      <c r="E199" s="6"/>
      <c r="F199" s="6"/>
      <c r="G199" s="169"/>
      <c r="H199" s="169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200"/>
      <c r="T199" s="200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</row>
    <row r="200" spans="1:72" s="21" customFormat="1" ht="13.5" customHeight="1">
      <c r="A200" s="169"/>
      <c r="B200" s="170"/>
      <c r="C200" s="6"/>
      <c r="D200" s="6"/>
      <c r="E200" s="6"/>
      <c r="F200" s="6"/>
      <c r="G200" s="169"/>
      <c r="H200" s="169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200"/>
      <c r="T200" s="200"/>
      <c r="U200" s="201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</row>
    <row r="201" ht="13.5" customHeight="1"/>
    <row r="202" ht="13.5" customHeight="1"/>
    <row r="203" spans="21:22" ht="13.5" customHeight="1">
      <c r="U203" s="58"/>
      <c r="V203" s="58"/>
    </row>
    <row r="204" spans="21:22" ht="13.5" customHeight="1">
      <c r="U204" s="58"/>
      <c r="V204" s="58"/>
    </row>
    <row r="205" ht="13.5" customHeight="1"/>
    <row r="206" ht="13.5" customHeight="1"/>
    <row r="207" ht="13.5" customHeight="1"/>
    <row r="208" ht="13.5" customHeight="1"/>
    <row r="209" ht="13.5" customHeight="1"/>
    <row r="210" ht="12.75" customHeight="1"/>
    <row r="211" ht="12.75" customHeight="1"/>
  </sheetData>
  <conditionalFormatting sqref="Q108:R109 Q71:R75 Q90:R92 Q79:R87 Q95:R104 Q67:R68 Q3:R65">
    <cfRule type="cellIs" priority="1" dxfId="0" operator="equal" stopIfTrue="1">
      <formula>"100% Revenue Backed"</formula>
    </cfRule>
    <cfRule type="cellIs" priority="2" dxfId="1" operator="equal" stopIfTrue="1">
      <formula>"Not Revenue Backed"</formula>
    </cfRule>
  </conditionalFormatting>
  <printOptions/>
  <pageMargins left="0.51" right="0.35" top="0.73" bottom="0.58" header="0.34" footer="0.31"/>
  <pageSetup fitToHeight="7" horizontalDpi="600" verticalDpi="600" orientation="landscape" scale="80" r:id="rId1"/>
  <headerFooter alignWithMargins="0">
    <oddHeader>&amp;C&amp;"MS Sans Serif,Bold"&amp;13 2003 2nd Quarter Omnibus Spreadsheet&amp;"MS Sans Serif,Regular"&amp;10
&amp;"MS Sans Serif,Italic"crosswalk to  Proposed Ordinance 2003-0267</oddHeader>
    <oddFooter>&amp;L&amp;F&amp;CPage &amp;P of &amp;N&amp;R&amp;D     &amp;T</oddFooter>
  </headerFooter>
  <rowBreaks count="4" manualBreakCount="4">
    <brk id="24" max="19" man="1"/>
    <brk id="69" max="19" man="1"/>
    <brk id="88" max="19" man="1"/>
    <brk id="1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䵍攀e瑴爀r潯瀀p潯氀l楩琀t慡渀n†䬀K楩渀n杧  䍃漀o畵渀n瑴礀y†䌀C潯甀u湮挀c楩氀l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Mansfield</dc:creator>
  <cp:keywords/>
  <dc:description/>
  <cp:lastModifiedBy>Janice Mansfield</cp:lastModifiedBy>
  <dcterms:created xsi:type="dcterms:W3CDTF">2003-07-02T22:13:34Z</dcterms:created>
  <dcterms:modified xsi:type="dcterms:W3CDTF">2003-07-02T22:16:18Z</dcterms:modified>
  <cp:category/>
  <cp:version/>
  <cp:contentType/>
  <cp:contentStatus/>
</cp:coreProperties>
</file>