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Form 5 - Transit Capit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<sst xmlns="http://schemas.openxmlformats.org/spreadsheetml/2006/main" count="41" uniqueCount="40">
  <si>
    <t>Form 5</t>
  </si>
  <si>
    <t>Public Transportation Fund - Capital Sub-Fund</t>
  </si>
  <si>
    <t>2007 Adopted Budget with Transit Now, Northgate and Proposed Smart Card Supplementals</t>
  </si>
  <si>
    <t>Financial Plan - Annual Service Add</t>
  </si>
  <si>
    <t>Prepared by Duncan Mitchell</t>
  </si>
  <si>
    <t>($ in 000)</t>
  </si>
  <si>
    <t>2005      Actual</t>
  </si>
  <si>
    <t>2006 Adopted</t>
  </si>
  <si>
    <t>2006   Forecast</t>
  </si>
  <si>
    <t xml:space="preserve">2007 Adopted </t>
  </si>
  <si>
    <t xml:space="preserve">2008 Proposed </t>
  </si>
  <si>
    <t xml:space="preserve">2009 Proposed </t>
  </si>
  <si>
    <t xml:space="preserve">2010 Proposed </t>
  </si>
  <si>
    <t xml:space="preserve">2011 Proposed </t>
  </si>
  <si>
    <t xml:space="preserve">2012 Proposed </t>
  </si>
  <si>
    <t>Beginning Fund Balance</t>
  </si>
  <si>
    <t xml:space="preserve">Revenues </t>
  </si>
  <si>
    <t xml:space="preserve">    Capital Grants</t>
  </si>
  <si>
    <t>Total Revenues</t>
  </si>
  <si>
    <t xml:space="preserve">Expenditures </t>
  </si>
  <si>
    <t xml:space="preserve">    Capital Program Expenditures</t>
  </si>
  <si>
    <t>Total Expenditures</t>
  </si>
  <si>
    <t>Estimated Underexpenditures</t>
  </si>
  <si>
    <t>Other Fund Transactions</t>
  </si>
  <si>
    <t xml:space="preserve">    Long Term Borrowing</t>
  </si>
  <si>
    <t>Total Other Fund Transactions</t>
  </si>
  <si>
    <t>Ending Fund Balance</t>
  </si>
  <si>
    <t>Reserves &amp; Designations</t>
  </si>
  <si>
    <t xml:space="preserve">* </t>
  </si>
  <si>
    <t>Total Reserves &amp; Designations</t>
  </si>
  <si>
    <t>Ending Undesignated Fund Balance</t>
  </si>
  <si>
    <t>Financial Plan Notes:</t>
  </si>
  <si>
    <t xml:space="preserve"> </t>
  </si>
  <si>
    <t>1   2005 Actuals are from the 13th month.</t>
  </si>
  <si>
    <t>2   2006 forecast is updated based on 2005 actuals.</t>
  </si>
  <si>
    <t>3   2008-2012 projections are based on future assumptions concerning service levels and the supporting CIP.</t>
  </si>
  <si>
    <t>4   Target Fund Balance is based on formulae established in the financial policies.</t>
  </si>
  <si>
    <t>5  Includes Northgate, Transit Now and proposed Smart Card Supplementals</t>
  </si>
  <si>
    <r>
      <t xml:space="preserve">1998    Actual </t>
    </r>
    <r>
      <rPr>
        <b/>
        <vertAlign val="superscript"/>
        <sz val="12"/>
        <rFont val="Times New Roman"/>
        <family val="1"/>
      </rPr>
      <t>1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</si>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</sst>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7" fontId="1" fillId="0" borderId="0" xfId="20" applyFont="1" applyBorder="1" applyAlignment="1">
      <alignment horizontal="centerContinuous" wrapText="1"/>
      <protection/>
    </xf>
    <xf numFmtId="38" fontId="2" fillId="0" borderId="0" xfId="20" applyNumberFormat="1" applyFont="1" applyBorder="1" applyAlignment="1">
      <alignment horizontal="centerContinuous" wrapText="1"/>
      <protection/>
    </xf>
    <xf numFmtId="38" fontId="1" fillId="0" borderId="0" xfId="20" applyNumberFormat="1" applyFont="1" applyBorder="1" applyAlignment="1">
      <alignment horizontal="centerContinuous" wrapText="1"/>
      <protection/>
    </xf>
    <xf numFmtId="37" fontId="3" fillId="0" borderId="0" xfId="20" applyFont="1" applyBorder="1" applyAlignment="1">
      <alignment horizontal="centerContinuous" wrapText="1"/>
      <protection/>
    </xf>
    <xf numFmtId="38" fontId="4" fillId="0" borderId="0" xfId="20" applyNumberFormat="1" applyFont="1" applyBorder="1" applyAlignment="1">
      <alignment horizontal="centerContinuous" wrapText="1"/>
      <protection/>
    </xf>
    <xf numFmtId="38" fontId="3" fillId="0" borderId="0" xfId="20" applyNumberFormat="1" applyFont="1" applyBorder="1" applyAlignment="1">
      <alignment horizontal="centerContinuous" wrapText="1"/>
      <protection/>
    </xf>
    <xf numFmtId="37" fontId="3" fillId="0" borderId="0" xfId="20" applyFont="1" applyFill="1" applyBorder="1" applyAlignment="1">
      <alignment horizontal="centerContinuous" wrapText="1"/>
      <protection/>
    </xf>
    <xf numFmtId="38" fontId="4" fillId="0" borderId="0" xfId="20" applyNumberFormat="1" applyFont="1" applyFill="1" applyBorder="1" applyAlignment="1">
      <alignment horizontal="centerContinuous" wrapText="1"/>
      <protection/>
    </xf>
    <xf numFmtId="38" fontId="3" fillId="0" borderId="0" xfId="20" applyNumberFormat="1" applyFont="1" applyFill="1" applyBorder="1" applyAlignment="1">
      <alignment horizontal="centerContinuous" wrapText="1"/>
      <protection/>
    </xf>
    <xf numFmtId="37" fontId="3" fillId="0" borderId="0" xfId="20" applyFont="1" applyBorder="1" applyAlignment="1">
      <alignment horizontal="right" wrapText="1"/>
      <protection/>
    </xf>
    <xf numFmtId="38" fontId="2" fillId="0" borderId="0" xfId="20" applyNumberFormat="1" applyFont="1">
      <alignment/>
      <protection/>
    </xf>
    <xf numFmtId="37" fontId="1" fillId="0" borderId="1" xfId="20" applyFont="1" applyFill="1" applyBorder="1" applyAlignment="1" quotePrefix="1">
      <alignment horizontal="center" wrapText="1"/>
      <protection/>
    </xf>
    <xf numFmtId="38" fontId="1" fillId="0" borderId="1" xfId="20" applyNumberFormat="1" applyFont="1" applyFill="1" applyBorder="1" applyAlignment="1">
      <alignment horizontal="centerContinuous" wrapText="1"/>
      <protection/>
    </xf>
    <xf numFmtId="37" fontId="1" fillId="0" borderId="2" xfId="20" applyFont="1" applyBorder="1" applyAlignment="1" quotePrefix="1">
      <alignment horizontal="left"/>
      <protection/>
    </xf>
    <xf numFmtId="38" fontId="2" fillId="0" borderId="2" xfId="15" applyNumberFormat="1" applyFont="1" applyBorder="1" applyAlignment="1">
      <alignment/>
    </xf>
    <xf numFmtId="37" fontId="1" fillId="0" borderId="3" xfId="20" applyFont="1" applyBorder="1" applyAlignment="1" quotePrefix="1">
      <alignment horizontal="left"/>
      <protection/>
    </xf>
    <xf numFmtId="38" fontId="2" fillId="0" borderId="4" xfId="15" applyNumberFormat="1" applyFont="1" applyBorder="1" applyAlignment="1">
      <alignment/>
    </xf>
    <xf numFmtId="37" fontId="2" fillId="0" borderId="3" xfId="20" applyFont="1" applyBorder="1" applyAlignment="1">
      <alignment horizontal="left"/>
      <protection/>
    </xf>
    <xf numFmtId="37" fontId="2" fillId="0" borderId="3" xfId="20" applyFont="1" applyBorder="1" applyAlignment="1">
      <alignment horizontal="right"/>
      <protection/>
    </xf>
    <xf numFmtId="37" fontId="1" fillId="0" borderId="2" xfId="20" applyFont="1" applyBorder="1" applyAlignment="1">
      <alignment horizontal="left"/>
      <protection/>
    </xf>
    <xf numFmtId="38" fontId="2" fillId="0" borderId="2" xfId="15" applyNumberFormat="1" applyFont="1" applyBorder="1" applyAlignment="1">
      <alignment/>
    </xf>
    <xf numFmtId="38" fontId="2" fillId="0" borderId="5" xfId="15" applyNumberFormat="1" applyFont="1" applyBorder="1" applyAlignment="1">
      <alignment/>
    </xf>
    <xf numFmtId="0" fontId="1" fillId="0" borderId="6" xfId="19" applyFont="1" applyBorder="1">
      <alignment/>
      <protection/>
    </xf>
    <xf numFmtId="38" fontId="2" fillId="2" borderId="2" xfId="15" applyNumberFormat="1" applyFont="1" applyFill="1" applyBorder="1" applyAlignment="1">
      <alignment/>
    </xf>
    <xf numFmtId="38" fontId="2" fillId="0" borderId="1" xfId="15" applyNumberFormat="1" applyFont="1" applyFill="1" applyBorder="1" applyAlignment="1">
      <alignment/>
    </xf>
    <xf numFmtId="37" fontId="1" fillId="0" borderId="7" xfId="20" applyFont="1" applyBorder="1" applyAlignment="1">
      <alignment horizontal="left"/>
      <protection/>
    </xf>
    <xf numFmtId="38" fontId="2" fillId="0" borderId="3" xfId="15" applyNumberFormat="1" applyFont="1" applyFill="1" applyBorder="1" applyAlignment="1">
      <alignment/>
    </xf>
    <xf numFmtId="37" fontId="2" fillId="0" borderId="7" xfId="20" applyFont="1" applyBorder="1" applyAlignment="1">
      <alignment horizontal="left"/>
      <protection/>
    </xf>
    <xf numFmtId="37" fontId="2" fillId="0" borderId="3" xfId="20" applyNumberFormat="1" applyFont="1" applyBorder="1" applyAlignment="1">
      <alignment horizontal="right"/>
      <protection/>
    </xf>
    <xf numFmtId="37" fontId="1" fillId="0" borderId="6" xfId="20" applyFont="1" applyBorder="1" applyAlignment="1" quotePrefix="1">
      <alignment horizontal="left"/>
      <protection/>
    </xf>
    <xf numFmtId="38" fontId="2" fillId="0" borderId="2" xfId="19" applyNumberFormat="1" applyFont="1" applyBorder="1">
      <alignment/>
      <protection/>
    </xf>
    <xf numFmtId="37" fontId="1" fillId="0" borderId="6" xfId="20" applyFont="1" applyBorder="1" applyAlignment="1" quotePrefix="1">
      <alignment horizontal="left"/>
      <protection/>
    </xf>
    <xf numFmtId="38" fontId="2" fillId="0" borderId="3" xfId="15" applyNumberFormat="1" applyFont="1" applyBorder="1" applyAlignment="1">
      <alignment/>
    </xf>
    <xf numFmtId="38" fontId="2" fillId="0" borderId="7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37" fontId="1" fillId="0" borderId="2" xfId="20" applyFont="1" applyBorder="1" applyAlignment="1">
      <alignment horizontal="left"/>
      <protection/>
    </xf>
    <xf numFmtId="164" fontId="2" fillId="0" borderId="2" xfId="15" applyNumberFormat="1" applyFont="1" applyBorder="1" applyAlignment="1">
      <alignment/>
    </xf>
    <xf numFmtId="37" fontId="2" fillId="0" borderId="0" xfId="20" applyFont="1" applyBorder="1" applyAlignment="1">
      <alignment horizontal="left"/>
      <protection/>
    </xf>
    <xf numFmtId="38" fontId="2" fillId="0" borderId="0" xfId="15" applyNumberFormat="1" applyFont="1" applyBorder="1" applyAlignment="1">
      <alignment/>
    </xf>
    <xf numFmtId="37" fontId="1" fillId="0" borderId="8" xfId="20" applyFont="1" applyBorder="1" applyAlignment="1" quotePrefix="1">
      <alignment horizontal="left"/>
      <protection/>
    </xf>
    <xf numFmtId="38" fontId="1" fillId="0" borderId="1" xfId="15" applyNumberFormat="1" applyFont="1" applyBorder="1" applyAlignment="1">
      <alignment horizontal="right"/>
    </xf>
    <xf numFmtId="37" fontId="2" fillId="0" borderId="0" xfId="20" applyFont="1">
      <alignment/>
      <protection/>
    </xf>
    <xf numFmtId="37" fontId="1" fillId="0" borderId="0" xfId="20" applyFont="1" applyAlignment="1">
      <alignment horizontal="left"/>
      <protection/>
    </xf>
    <xf numFmtId="0" fontId="2" fillId="0" borderId="0" xfId="19" applyFont="1">
      <alignment/>
      <protection/>
    </xf>
    <xf numFmtId="37" fontId="6" fillId="0" borderId="0" xfId="20" applyFont="1" applyBorder="1" applyAlignment="1">
      <alignment horizontal="left"/>
      <protection/>
    </xf>
    <xf numFmtId="38" fontId="2" fillId="0" borderId="0" xfId="20" applyNumberFormat="1" applyFont="1" applyBorder="1">
      <alignment/>
      <protection/>
    </xf>
    <xf numFmtId="38" fontId="2" fillId="0" borderId="0" xfId="19" applyNumberFormat="1" applyFont="1">
      <alignment/>
      <protection/>
    </xf>
    <xf numFmtId="38" fontId="2" fillId="0" borderId="0" xfId="19" applyNumberFormat="1" applyFont="1" applyBorder="1">
      <alignment/>
      <protection/>
    </xf>
    <xf numFmtId="37" fontId="6" fillId="0" borderId="0" xfId="20" applyFont="1" applyBorder="1" applyAlignment="1">
      <alignment horizontal="left" vertical="top"/>
      <protection/>
    </xf>
    <xf numFmtId="38" fontId="2" fillId="0" borderId="0" xfId="19" applyNumberFormat="1" applyFont="1" applyAlignment="1">
      <alignment horizontal="centerContinuous" wrapText="1"/>
      <protection/>
    </xf>
    <xf numFmtId="0" fontId="6" fillId="0" borderId="0" xfId="19" applyFont="1" applyAlignment="1">
      <alignment horizontal="left"/>
      <protection/>
    </xf>
    <xf numFmtId="38" fontId="2" fillId="0" borderId="0" xfId="20" applyNumberFormat="1" applyFont="1" applyBorder="1" applyAlignment="1">
      <alignment horizontal="lef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2000budforms" xfId="19"/>
    <cellStyle name="Normal_AIRPLAN.XL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see\Local%20Settings\Temporary%20Internet%20Files\OLK4\07FORM5vCF07A006%20TR%20NOW%20Revised%20Stat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5- PTF diff frm TR 06 Adop"/>
      <sheetName val="Form5- Op diff frmTR 06 Adop"/>
      <sheetName val="Form5- Cap diff frm TR 06 Adop"/>
      <sheetName val="Form5-RFRF diff frm 06 TR Adop"/>
      <sheetName val="Form5- PTF diff 07 EX Prop"/>
      <sheetName val="Form5- Op diff 07 EX Oper"/>
      <sheetName val="Form5- Cap diff 07 EX Prop"/>
      <sheetName val="Form5-RFRF diff 07 EX Prop"/>
      <sheetName val="Data -CF07A006 TR NOW Revised"/>
      <sheetName val="Form5FinPlan"/>
      <sheetName val="Form5- PTF"/>
      <sheetName val="Form5- Operating"/>
      <sheetName val="Form5- Capital"/>
      <sheetName val="Form5-RFRF"/>
      <sheetName val="Form5-CBL"/>
    </sheetNames>
    <sheetDataSet>
      <sheetData sheetId="8">
        <row r="149">
          <cell r="C149">
            <v>126780.70876109687</v>
          </cell>
          <cell r="D149">
            <v>93596.55953945975</v>
          </cell>
          <cell r="E149">
            <v>85620.28653833344</v>
          </cell>
          <cell r="F149">
            <v>70980.9992294823</v>
          </cell>
          <cell r="G149">
            <v>17061.862556428117</v>
          </cell>
          <cell r="H149">
            <v>9786.535231605503</v>
          </cell>
          <cell r="I149">
            <v>28486.54787404641</v>
          </cell>
          <cell r="J149">
            <v>33579.322132067246</v>
          </cell>
          <cell r="K149">
            <v>75660.33778876574</v>
          </cell>
        </row>
        <row r="152">
          <cell r="A152" t="str">
            <v>    Sales Tax </v>
          </cell>
          <cell r="C152">
            <v>27652.445285</v>
          </cell>
          <cell r="D152">
            <v>89595.05592357359</v>
          </cell>
          <cell r="E152">
            <v>92983.06476000001</v>
          </cell>
          <cell r="F152">
            <v>65703.13804353046</v>
          </cell>
          <cell r="G152">
            <v>109323.03929516583</v>
          </cell>
          <cell r="H152">
            <v>109146.64369014085</v>
          </cell>
          <cell r="I152">
            <v>85307.84578157958</v>
          </cell>
          <cell r="J152">
            <v>119047.33036406865</v>
          </cell>
          <cell r="K152">
            <v>93245.16566751781</v>
          </cell>
        </row>
        <row r="153">
          <cell r="A153" t="str">
            <v>    Interest Income</v>
          </cell>
          <cell r="C153">
            <v>4466.588</v>
          </cell>
          <cell r="D153">
            <v>2463.6992693145908</v>
          </cell>
          <cell r="E153">
            <v>3488.6330805240877</v>
          </cell>
          <cell r="F153">
            <v>2147.3465920373783</v>
          </cell>
          <cell r="G153">
            <v>678.7457286417994</v>
          </cell>
          <cell r="H153">
            <v>958.2178827191276</v>
          </cell>
          <cell r="I153">
            <v>1561.704717611886</v>
          </cell>
          <cell r="J153">
            <v>2737.953590636384</v>
          </cell>
          <cell r="K153">
            <v>3320.2014359559453</v>
          </cell>
        </row>
        <row r="154">
          <cell r="A154" t="str">
            <v>    Miscellaneous</v>
          </cell>
          <cell r="C154">
            <v>7571.115000000001</v>
          </cell>
          <cell r="D154">
            <v>15788.58505543079</v>
          </cell>
          <cell r="E154">
            <v>8688.418647024737</v>
          </cell>
          <cell r="F154">
            <v>31857.73762158202</v>
          </cell>
          <cell r="G154">
            <v>25122.4148551401</v>
          </cell>
          <cell r="H154">
            <v>18018.082715184137</v>
          </cell>
          <cell r="I154">
            <v>8797.212107625883</v>
          </cell>
          <cell r="J154">
            <v>5317.874176891213</v>
          </cell>
          <cell r="K154">
            <v>4015.6022330337187</v>
          </cell>
        </row>
        <row r="155">
          <cell r="A155" t="str">
            <v>    Sound Transit Payments</v>
          </cell>
          <cell r="C155">
            <v>5022.254003319859</v>
          </cell>
          <cell r="D155">
            <v>10464.04675</v>
          </cell>
          <cell r="E155">
            <v>10464.04675</v>
          </cell>
          <cell r="F155">
            <v>9979.483777883825</v>
          </cell>
          <cell r="G155">
            <v>2015.45519</v>
          </cell>
          <cell r="H155">
            <v>2986.33167</v>
          </cell>
          <cell r="I155">
            <v>4748.985</v>
          </cell>
          <cell r="J155">
            <v>4752.13</v>
          </cell>
          <cell r="K155">
            <v>4749.585</v>
          </cell>
        </row>
        <row r="156">
          <cell r="A156" t="str">
            <v>    LID Revenues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61">
          <cell r="C161">
            <v>73230.46098851395</v>
          </cell>
          <cell r="D161">
            <v>29984.932999999997</v>
          </cell>
          <cell r="E161">
            <v>16730.339</v>
          </cell>
          <cell r="F161">
            <v>44411.59632639261</v>
          </cell>
          <cell r="G161">
            <v>23046.446</v>
          </cell>
          <cell r="H161">
            <v>29617.794</v>
          </cell>
          <cell r="I161">
            <v>17518.24950103129</v>
          </cell>
          <cell r="J161">
            <v>13637.551364520823</v>
          </cell>
          <cell r="K161">
            <v>12126.316709133029</v>
          </cell>
        </row>
        <row r="165">
          <cell r="A165" t="str">
            <v>    Miscellaneous Fund Balance Adj.</v>
          </cell>
          <cell r="C165">
            <v>-9653.143149597245</v>
          </cell>
          <cell r="D165">
            <v>1025.3342136</v>
          </cell>
          <cell r="E165">
            <v>1546.0022136000002</v>
          </cell>
          <cell r="F165">
            <v>1697.473023</v>
          </cell>
          <cell r="G165">
            <v>970.1419224000002</v>
          </cell>
          <cell r="H165">
            <v>984.1106968000006</v>
          </cell>
          <cell r="I165">
            <v>1158.6197361999998</v>
          </cell>
          <cell r="J165">
            <v>680.2774355999987</v>
          </cell>
          <cell r="K165">
            <v>785.2857555999983</v>
          </cell>
        </row>
        <row r="168">
          <cell r="A168" t="str">
            <v>    RFRF Funds for Fleet Rep.</v>
          </cell>
          <cell r="C168">
            <v>9321.375</v>
          </cell>
          <cell r="D168">
            <v>2837.421</v>
          </cell>
          <cell r="E168">
            <v>2837.421</v>
          </cell>
          <cell r="F168">
            <v>6456.8666025195125</v>
          </cell>
          <cell r="G168">
            <v>2604.2892038296354</v>
          </cell>
          <cell r="H168">
            <v>26121.7076475968</v>
          </cell>
          <cell r="I168">
            <v>75561.68947397225</v>
          </cell>
          <cell r="J168">
            <v>207134.79258498136</v>
          </cell>
          <cell r="K168">
            <v>132918.92223419595</v>
          </cell>
        </row>
        <row r="169">
          <cell r="A169" t="str">
            <v>    Transfer to Operating Fund</v>
          </cell>
          <cell r="C169">
            <v>-73817</v>
          </cell>
          <cell r="D169">
            <v>-72205.806</v>
          </cell>
          <cell r="E169">
            <v>-72205.806</v>
          </cell>
          <cell r="F169">
            <v>-47486.85</v>
          </cell>
          <cell r="G169">
            <v>-31292</v>
          </cell>
          <cell r="H169">
            <v>-31080</v>
          </cell>
          <cell r="I169">
            <v>-36786</v>
          </cell>
          <cell r="J169">
            <v>-36930</v>
          </cell>
          <cell r="K169">
            <v>-44001</v>
          </cell>
        </row>
        <row r="170">
          <cell r="A170" t="str">
            <v>    Lease and Prepaid Lease Offset</v>
          </cell>
          <cell r="C170">
            <v>130</v>
          </cell>
          <cell r="D170">
            <v>135</v>
          </cell>
          <cell r="E170">
            <v>135</v>
          </cell>
          <cell r="F170">
            <v>-172.917</v>
          </cell>
          <cell r="G170">
            <v>-172.917</v>
          </cell>
          <cell r="H170">
            <v>-172.917</v>
          </cell>
          <cell r="I170">
            <v>-172.917</v>
          </cell>
          <cell r="J170">
            <v>-172.917</v>
          </cell>
          <cell r="K170">
            <v>-172.917</v>
          </cell>
        </row>
        <row r="171">
          <cell r="A171" t="str">
            <v>    Funds from Operations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  Short Term RFRF Loan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  RFRF Loan Repayment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80">
          <cell r="C180">
            <v>-69949.92983</v>
          </cell>
          <cell r="D180">
            <v>-134545.105</v>
          </cell>
          <cell r="E180">
            <v>-74089.61</v>
          </cell>
          <cell r="F180">
            <v>-162577.027</v>
          </cell>
          <cell r="G180">
            <v>-128030.92199999999</v>
          </cell>
          <cell r="H180">
            <v>-119445.076</v>
          </cell>
          <cell r="I180">
            <v>-131701.255</v>
          </cell>
          <cell r="J180">
            <v>-255331.704</v>
          </cell>
          <cell r="K180">
            <v>-210156.691</v>
          </cell>
        </row>
        <row r="181">
          <cell r="C181">
            <v>0</v>
          </cell>
          <cell r="D181">
            <v>9369.579099999994</v>
          </cell>
          <cell r="E181">
            <v>9916.697</v>
          </cell>
          <cell r="F181">
            <v>9195.709099999995</v>
          </cell>
          <cell r="G181">
            <v>3578.892</v>
          </cell>
          <cell r="H181">
            <v>-3308.751399999991</v>
          </cell>
          <cell r="I181">
            <v>-5765.3038000000115</v>
          </cell>
          <cell r="J181">
            <v>-3646.154099999994</v>
          </cell>
          <cell r="K181">
            <v>-1429.955900000006</v>
          </cell>
        </row>
        <row r="184">
          <cell r="A184" t="str">
            <v>  Debt Service/Refin.</v>
          </cell>
          <cell r="C184">
            <v>-15134.58752</v>
          </cell>
          <cell r="D184">
            <v>-15133.493760000001</v>
          </cell>
          <cell r="E184">
            <v>-15133.493760000001</v>
          </cell>
          <cell r="F184">
            <v>-15131.69376</v>
          </cell>
          <cell r="G184">
            <v>-15118.912520000002</v>
          </cell>
          <cell r="H184">
            <v>-15126.13126</v>
          </cell>
          <cell r="I184">
            <v>-15136.05626</v>
          </cell>
          <cell r="J184">
            <v>-15146.118760000001</v>
          </cell>
          <cell r="K184">
            <v>-15139.10001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43.57421875" style="0" customWidth="1"/>
    <col min="2" max="2" width="0" style="0" hidden="1" customWidth="1"/>
    <col min="3" max="11" width="12.7109375" style="0" customWidth="1"/>
  </cols>
  <sheetData>
    <row r="1" spans="1:11" ht="15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1" ht="18.75">
      <c r="A2" s="4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</row>
    <row r="3" spans="1:11" ht="18.75">
      <c r="A3" s="7" t="s">
        <v>2</v>
      </c>
      <c r="B3" s="8"/>
      <c r="C3" s="8"/>
      <c r="D3" s="9"/>
      <c r="E3" s="8"/>
      <c r="F3" s="8"/>
      <c r="G3" s="8"/>
      <c r="H3" s="8"/>
      <c r="I3" s="8"/>
      <c r="J3" s="8"/>
      <c r="K3" s="8"/>
    </row>
    <row r="4" spans="1:11" ht="15.75">
      <c r="A4" s="1" t="s">
        <v>3</v>
      </c>
      <c r="B4" s="2"/>
      <c r="C4" s="2"/>
      <c r="D4" s="3"/>
      <c r="E4" s="2"/>
      <c r="F4" s="2"/>
      <c r="G4" s="2"/>
      <c r="H4" s="2"/>
      <c r="I4" s="2"/>
      <c r="J4" s="2"/>
      <c r="K4" s="2"/>
    </row>
    <row r="5" spans="1:11" ht="18.75">
      <c r="A5" s="10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31.5">
      <c r="A6" s="12" t="s">
        <v>5</v>
      </c>
      <c r="B6" s="13" t="s">
        <v>38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  <c r="K6" s="13" t="s">
        <v>14</v>
      </c>
    </row>
    <row r="7" spans="1:11" ht="15.75">
      <c r="A7" s="14" t="s">
        <v>15</v>
      </c>
      <c r="B7" s="15">
        <f>+'[1]Data -CF07A006 TR NOW Revised'!C149</f>
        <v>126780.70876109687</v>
      </c>
      <c r="C7" s="15">
        <f>+'[1]Data -CF07A006 TR NOW Revised'!C149</f>
        <v>126780.70876109687</v>
      </c>
      <c r="D7" s="15">
        <f>+'[1]Data -CF07A006 TR NOW Revised'!D149</f>
        <v>93596.55953945975</v>
      </c>
      <c r="E7" s="15">
        <f>+'[1]Data -CF07A006 TR NOW Revised'!E149</f>
        <v>85620.28653833344</v>
      </c>
      <c r="F7" s="15">
        <f>+'[1]Data -CF07A006 TR NOW Revised'!F149</f>
        <v>70980.9992294823</v>
      </c>
      <c r="G7" s="15">
        <f>+'[1]Data -CF07A006 TR NOW Revised'!G149</f>
        <v>17061.862556428117</v>
      </c>
      <c r="H7" s="15">
        <f>+'[1]Data -CF07A006 TR NOW Revised'!H149</f>
        <v>9786.535231605503</v>
      </c>
      <c r="I7" s="15">
        <f>+'[1]Data -CF07A006 TR NOW Revised'!I149</f>
        <v>28486.54787404641</v>
      </c>
      <c r="J7" s="15">
        <f>+'[1]Data -CF07A006 TR NOW Revised'!J149</f>
        <v>33579.322132067246</v>
      </c>
      <c r="K7" s="15">
        <f>+'[1]Data -CF07A006 TR NOW Revised'!K149</f>
        <v>75660.33778876574</v>
      </c>
    </row>
    <row r="8" spans="1:11" ht="15.75">
      <c r="A8" s="16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5.75">
      <c r="A9" s="18" t="str">
        <f>+'[1]Data -CF07A006 TR NOW Revised'!A152</f>
        <v>    Sales Tax </v>
      </c>
      <c r="B9" s="19">
        <f>+'[1]Data -CF07A006 TR NOW Revised'!C152</f>
        <v>27652.445285</v>
      </c>
      <c r="C9" s="19">
        <f>+'[1]Data -CF07A006 TR NOW Revised'!C152</f>
        <v>27652.445285</v>
      </c>
      <c r="D9" s="19">
        <f>+'[1]Data -CF07A006 TR NOW Revised'!D152</f>
        <v>89595.05592357359</v>
      </c>
      <c r="E9" s="19">
        <f>+'[1]Data -CF07A006 TR NOW Revised'!E152</f>
        <v>92983.06476000001</v>
      </c>
      <c r="F9" s="19">
        <f>+'[1]Data -CF07A006 TR NOW Revised'!F152</f>
        <v>65703.13804353046</v>
      </c>
      <c r="G9" s="19">
        <f>+'[1]Data -CF07A006 TR NOW Revised'!G152</f>
        <v>109323.03929516583</v>
      </c>
      <c r="H9" s="19">
        <f>+'[1]Data -CF07A006 TR NOW Revised'!H152</f>
        <v>109146.64369014085</v>
      </c>
      <c r="I9" s="19">
        <f>+'[1]Data -CF07A006 TR NOW Revised'!I152</f>
        <v>85307.84578157958</v>
      </c>
      <c r="J9" s="19">
        <f>+'[1]Data -CF07A006 TR NOW Revised'!J152</f>
        <v>119047.33036406865</v>
      </c>
      <c r="K9" s="19">
        <f>+'[1]Data -CF07A006 TR NOW Revised'!K152</f>
        <v>93245.16566751781</v>
      </c>
    </row>
    <row r="10" spans="1:11" ht="15.75">
      <c r="A10" s="18" t="str">
        <f>+'[1]Data -CF07A006 TR NOW Revised'!A153</f>
        <v>    Interest Income</v>
      </c>
      <c r="B10" s="19">
        <f>+'[1]Data -CF07A006 TR NOW Revised'!C153</f>
        <v>4466.588</v>
      </c>
      <c r="C10" s="19">
        <f>+'[1]Data -CF07A006 TR NOW Revised'!C153</f>
        <v>4466.588</v>
      </c>
      <c r="D10" s="19">
        <f>+'[1]Data -CF07A006 TR NOW Revised'!D153</f>
        <v>2463.6992693145908</v>
      </c>
      <c r="E10" s="19">
        <f>+'[1]Data -CF07A006 TR NOW Revised'!E153</f>
        <v>3488.6330805240877</v>
      </c>
      <c r="F10" s="19">
        <f>+'[1]Data -CF07A006 TR NOW Revised'!F153</f>
        <v>2147.3465920373783</v>
      </c>
      <c r="G10" s="19">
        <f>+'[1]Data -CF07A006 TR NOW Revised'!G153</f>
        <v>678.7457286417994</v>
      </c>
      <c r="H10" s="19">
        <f>+'[1]Data -CF07A006 TR NOW Revised'!H153</f>
        <v>958.2178827191276</v>
      </c>
      <c r="I10" s="19">
        <f>+'[1]Data -CF07A006 TR NOW Revised'!I153</f>
        <v>1561.704717611886</v>
      </c>
      <c r="J10" s="19">
        <f>+'[1]Data -CF07A006 TR NOW Revised'!J153</f>
        <v>2737.953590636384</v>
      </c>
      <c r="K10" s="19">
        <f>+'[1]Data -CF07A006 TR NOW Revised'!K153</f>
        <v>3320.2014359559453</v>
      </c>
    </row>
    <row r="11" spans="1:11" ht="15.75">
      <c r="A11" s="18" t="str">
        <f>+'[1]Data -CF07A006 TR NOW Revised'!A154</f>
        <v>    Miscellaneous</v>
      </c>
      <c r="B11" s="19">
        <f>+'[1]Data -CF07A006 TR NOW Revised'!C154</f>
        <v>7571.115000000001</v>
      </c>
      <c r="C11" s="19">
        <f>+'[1]Data -CF07A006 TR NOW Revised'!C154</f>
        <v>7571.115000000001</v>
      </c>
      <c r="D11" s="19">
        <f>+'[1]Data -CF07A006 TR NOW Revised'!D154</f>
        <v>15788.58505543079</v>
      </c>
      <c r="E11" s="19">
        <f>+'[1]Data -CF07A006 TR NOW Revised'!E154</f>
        <v>8688.418647024737</v>
      </c>
      <c r="F11" s="19">
        <f>+'[1]Data -CF07A006 TR NOW Revised'!F154</f>
        <v>31857.73762158202</v>
      </c>
      <c r="G11" s="19">
        <f>+'[1]Data -CF07A006 TR NOW Revised'!G154</f>
        <v>25122.4148551401</v>
      </c>
      <c r="H11" s="19">
        <f>+'[1]Data -CF07A006 TR NOW Revised'!H154</f>
        <v>18018.082715184137</v>
      </c>
      <c r="I11" s="19">
        <f>+'[1]Data -CF07A006 TR NOW Revised'!I154</f>
        <v>8797.212107625883</v>
      </c>
      <c r="J11" s="19">
        <f>+'[1]Data -CF07A006 TR NOW Revised'!J154</f>
        <v>5317.874176891213</v>
      </c>
      <c r="K11" s="19">
        <f>+'[1]Data -CF07A006 TR NOW Revised'!K154</f>
        <v>4015.6022330337187</v>
      </c>
    </row>
    <row r="12" spans="1:11" ht="15.75">
      <c r="A12" s="18" t="str">
        <f>+'[1]Data -CF07A006 TR NOW Revised'!A155</f>
        <v>    Sound Transit Payments</v>
      </c>
      <c r="B12" s="19">
        <f>+'[1]Data -CF07A006 TR NOW Revised'!C155</f>
        <v>5022.254003319859</v>
      </c>
      <c r="C12" s="19">
        <f>+'[1]Data -CF07A006 TR NOW Revised'!C155</f>
        <v>5022.254003319859</v>
      </c>
      <c r="D12" s="19">
        <f>+'[1]Data -CF07A006 TR NOW Revised'!D155</f>
        <v>10464.04675</v>
      </c>
      <c r="E12" s="19">
        <f>+'[1]Data -CF07A006 TR NOW Revised'!E155</f>
        <v>10464.04675</v>
      </c>
      <c r="F12" s="19">
        <f>+'[1]Data -CF07A006 TR NOW Revised'!F155</f>
        <v>9979.483777883825</v>
      </c>
      <c r="G12" s="19">
        <f>+'[1]Data -CF07A006 TR NOW Revised'!G155</f>
        <v>2015.45519</v>
      </c>
      <c r="H12" s="19">
        <f>+'[1]Data -CF07A006 TR NOW Revised'!H155</f>
        <v>2986.33167</v>
      </c>
      <c r="I12" s="19">
        <f>+'[1]Data -CF07A006 TR NOW Revised'!I155</f>
        <v>4748.985</v>
      </c>
      <c r="J12" s="19">
        <f>+'[1]Data -CF07A006 TR NOW Revised'!J155</f>
        <v>4752.13</v>
      </c>
      <c r="K12" s="19">
        <f>+'[1]Data -CF07A006 TR NOW Revised'!K155</f>
        <v>4749.585</v>
      </c>
    </row>
    <row r="13" spans="1:11" ht="15.75">
      <c r="A13" s="18" t="str">
        <f>+'[1]Data -CF07A006 TR NOW Revised'!A156</f>
        <v>    LID Revenues</v>
      </c>
      <c r="B13" s="19">
        <f>+'[1]Data -CF07A006 TR NOW Revised'!C156</f>
        <v>0</v>
      </c>
      <c r="C13" s="19">
        <f>+'[1]Data -CF07A006 TR NOW Revised'!C156</f>
        <v>0</v>
      </c>
      <c r="D13" s="19">
        <f>+'[1]Data -CF07A006 TR NOW Revised'!D156</f>
        <v>0</v>
      </c>
      <c r="E13" s="19">
        <f>+'[1]Data -CF07A006 TR NOW Revised'!E156</f>
        <v>0</v>
      </c>
      <c r="F13" s="19">
        <f>+'[1]Data -CF07A006 TR NOW Revised'!F156</f>
        <v>0</v>
      </c>
      <c r="G13" s="19">
        <f>+'[1]Data -CF07A006 TR NOW Revised'!G156</f>
        <v>0</v>
      </c>
      <c r="H13" s="19">
        <f>+'[1]Data -CF07A006 TR NOW Revised'!H156</f>
        <v>0</v>
      </c>
      <c r="I13" s="19">
        <f>+'[1]Data -CF07A006 TR NOW Revised'!I156</f>
        <v>0</v>
      </c>
      <c r="J13" s="19">
        <f>+'[1]Data -CF07A006 TR NOW Revised'!J156</f>
        <v>0</v>
      </c>
      <c r="K13" s="19">
        <f>+'[1]Data -CF07A006 TR NOW Revised'!K156</f>
        <v>0</v>
      </c>
    </row>
    <row r="14" spans="1:11" ht="15.75">
      <c r="A14" s="18" t="s">
        <v>17</v>
      </c>
      <c r="B14" s="19">
        <f>+'[1]Data -CF07A006 TR NOW Revised'!C161</f>
        <v>73230.46098851395</v>
      </c>
      <c r="C14" s="19">
        <f>+'[1]Data -CF07A006 TR NOW Revised'!C161</f>
        <v>73230.46098851395</v>
      </c>
      <c r="D14" s="19">
        <f>+'[1]Data -CF07A006 TR NOW Revised'!D161</f>
        <v>29984.932999999997</v>
      </c>
      <c r="E14" s="19">
        <f>+'[1]Data -CF07A006 TR NOW Revised'!E161</f>
        <v>16730.339</v>
      </c>
      <c r="F14" s="19">
        <f>+'[1]Data -CF07A006 TR NOW Revised'!F161</f>
        <v>44411.59632639261</v>
      </c>
      <c r="G14" s="19">
        <f>+'[1]Data -CF07A006 TR NOW Revised'!G161</f>
        <v>23046.446</v>
      </c>
      <c r="H14" s="19">
        <f>+'[1]Data -CF07A006 TR NOW Revised'!H161</f>
        <v>29617.794</v>
      </c>
      <c r="I14" s="19">
        <f>+'[1]Data -CF07A006 TR NOW Revised'!I161</f>
        <v>17518.24950103129</v>
      </c>
      <c r="J14" s="19">
        <f>+'[1]Data -CF07A006 TR NOW Revised'!J161</f>
        <v>13637.551364520823</v>
      </c>
      <c r="K14" s="19">
        <f>+'[1]Data -CF07A006 TR NOW Revised'!K161</f>
        <v>12126.316709133029</v>
      </c>
    </row>
    <row r="15" spans="1:11" ht="15.75">
      <c r="A15" s="20" t="s">
        <v>18</v>
      </c>
      <c r="B15" s="21">
        <f aca="true" t="shared" si="0" ref="B15:K15">SUM(B9:B14)</f>
        <v>117942.86327683381</v>
      </c>
      <c r="C15" s="21">
        <f t="shared" si="0"/>
        <v>117942.86327683381</v>
      </c>
      <c r="D15" s="21">
        <f t="shared" si="0"/>
        <v>148296.31999831897</v>
      </c>
      <c r="E15" s="21">
        <f t="shared" si="0"/>
        <v>132354.50223754882</v>
      </c>
      <c r="F15" s="21">
        <f t="shared" si="0"/>
        <v>154099.3023614263</v>
      </c>
      <c r="G15" s="21">
        <f t="shared" si="0"/>
        <v>160186.10106894776</v>
      </c>
      <c r="H15" s="21">
        <f t="shared" si="0"/>
        <v>160727.0699580441</v>
      </c>
      <c r="I15" s="21">
        <f t="shared" si="0"/>
        <v>117933.99710784863</v>
      </c>
      <c r="J15" s="21">
        <f t="shared" si="0"/>
        <v>145492.83949611709</v>
      </c>
      <c r="K15" s="21">
        <f t="shared" si="0"/>
        <v>117456.8710456405</v>
      </c>
    </row>
    <row r="16" spans="1:11" ht="15.75">
      <c r="A16" s="16" t="s">
        <v>19</v>
      </c>
      <c r="B16" s="17"/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15.75">
      <c r="A17" s="18" t="s">
        <v>20</v>
      </c>
      <c r="B17" s="19">
        <f>+'[1]Data -CF07A006 TR NOW Revised'!C181</f>
        <v>0</v>
      </c>
      <c r="C17" s="19">
        <f>+'[1]Data -CF07A006 TR NOW Revised'!C180+'[1]Data -CF07A006 TR NOW Revised'!C181</f>
        <v>-69949.92983</v>
      </c>
      <c r="D17" s="19">
        <f>+'[1]Data -CF07A006 TR NOW Revised'!D180</f>
        <v>-134545.105</v>
      </c>
      <c r="E17" s="19">
        <f>+'[1]Data -CF07A006 TR NOW Revised'!E180</f>
        <v>-74089.61</v>
      </c>
      <c r="F17" s="19">
        <f>+'[1]Data -CF07A006 TR NOW Revised'!F180</f>
        <v>-162577.027</v>
      </c>
      <c r="G17" s="19">
        <f>+'[1]Data -CF07A006 TR NOW Revised'!G180</f>
        <v>-128030.92199999999</v>
      </c>
      <c r="H17" s="19">
        <f>+'[1]Data -CF07A006 TR NOW Revised'!H180</f>
        <v>-119445.076</v>
      </c>
      <c r="I17" s="19">
        <f>+'[1]Data -CF07A006 TR NOW Revised'!I180</f>
        <v>-131701.255</v>
      </c>
      <c r="J17" s="19">
        <f>+'[1]Data -CF07A006 TR NOW Revised'!J180</f>
        <v>-255331.704</v>
      </c>
      <c r="K17" s="19">
        <f>+'[1]Data -CF07A006 TR NOW Revised'!K180</f>
        <v>-210156.691</v>
      </c>
    </row>
    <row r="18" spans="1:11" ht="15.75">
      <c r="A18" s="18" t="str">
        <f>+'[1]Data -CF07A006 TR NOW Revised'!A184</f>
        <v>  Debt Service/Refin.</v>
      </c>
      <c r="B18" s="19">
        <f>+'[1]Data -CF07A006 TR NOW Revised'!C184</f>
        <v>-15134.58752</v>
      </c>
      <c r="C18" s="19">
        <f>+'[1]Data -CF07A006 TR NOW Revised'!C184</f>
        <v>-15134.58752</v>
      </c>
      <c r="D18" s="19">
        <f>+'[1]Data -CF07A006 TR NOW Revised'!D184</f>
        <v>-15133.493760000001</v>
      </c>
      <c r="E18" s="19">
        <f>+'[1]Data -CF07A006 TR NOW Revised'!E184</f>
        <v>-15133.493760000001</v>
      </c>
      <c r="F18" s="19">
        <f>+'[1]Data -CF07A006 TR NOW Revised'!F184</f>
        <v>-15131.69376</v>
      </c>
      <c r="G18" s="19">
        <f>+'[1]Data -CF07A006 TR NOW Revised'!G184</f>
        <v>-15118.912520000002</v>
      </c>
      <c r="H18" s="19">
        <f>+'[1]Data -CF07A006 TR NOW Revised'!H184</f>
        <v>-15126.13126</v>
      </c>
      <c r="I18" s="19">
        <f>+'[1]Data -CF07A006 TR NOW Revised'!I184</f>
        <v>-15136.05626</v>
      </c>
      <c r="J18" s="19">
        <f>+'[1]Data -CF07A006 TR NOW Revised'!J184</f>
        <v>-15146.118760000001</v>
      </c>
      <c r="K18" s="19">
        <f>+'[1]Data -CF07A006 TR NOW Revised'!K184</f>
        <v>-15139.10001</v>
      </c>
    </row>
    <row r="19" spans="1:11" ht="15.75">
      <c r="A19" s="14" t="s">
        <v>21</v>
      </c>
      <c r="B19" s="15">
        <f aca="true" t="shared" si="1" ref="B19:K19">SUM(B17:B18)</f>
        <v>-15134.58752</v>
      </c>
      <c r="C19" s="15">
        <f t="shared" si="1"/>
        <v>-85084.51735</v>
      </c>
      <c r="D19" s="15">
        <f t="shared" si="1"/>
        <v>-149678.59876000002</v>
      </c>
      <c r="E19" s="15">
        <f t="shared" si="1"/>
        <v>-89223.10376</v>
      </c>
      <c r="F19" s="15">
        <f t="shared" si="1"/>
        <v>-177708.72076</v>
      </c>
      <c r="G19" s="15">
        <f t="shared" si="1"/>
        <v>-143149.83452</v>
      </c>
      <c r="H19" s="15">
        <f t="shared" si="1"/>
        <v>-134571.20726</v>
      </c>
      <c r="I19" s="15">
        <f t="shared" si="1"/>
        <v>-146837.31126000002</v>
      </c>
      <c r="J19" s="15">
        <f t="shared" si="1"/>
        <v>-270477.82276</v>
      </c>
      <c r="K19" s="15">
        <f t="shared" si="1"/>
        <v>-225295.79101</v>
      </c>
    </row>
    <row r="20" spans="1:11" ht="15.75">
      <c r="A20" s="23" t="s">
        <v>22</v>
      </c>
      <c r="B20" s="24"/>
      <c r="C20" s="25"/>
      <c r="D20" s="25">
        <f>+'[1]Data -CF07A006 TR NOW Revised'!D181</f>
        <v>9369.579099999994</v>
      </c>
      <c r="E20" s="25">
        <f>+'[1]Data -CF07A006 TR NOW Revised'!E181</f>
        <v>9916.697</v>
      </c>
      <c r="F20" s="25">
        <f>+'[1]Data -CF07A006 TR NOW Revised'!F181</f>
        <v>9195.709099999995</v>
      </c>
      <c r="G20" s="25">
        <f>+'[1]Data -CF07A006 TR NOW Revised'!G181</f>
        <v>3578.892</v>
      </c>
      <c r="H20" s="25">
        <f>+'[1]Data -CF07A006 TR NOW Revised'!H181</f>
        <v>-3308.751399999991</v>
      </c>
      <c r="I20" s="25">
        <f>+'[1]Data -CF07A006 TR NOW Revised'!I181</f>
        <v>-5765.3038000000115</v>
      </c>
      <c r="J20" s="25">
        <f>+'[1]Data -CF07A006 TR NOW Revised'!J181</f>
        <v>-3646.154099999994</v>
      </c>
      <c r="K20" s="25">
        <f>+'[1]Data -CF07A006 TR NOW Revised'!K181</f>
        <v>-1429.955900000006</v>
      </c>
    </row>
    <row r="21" spans="1:11" ht="15.75">
      <c r="A21" s="26" t="s">
        <v>23</v>
      </c>
      <c r="B21" s="27"/>
      <c r="C21" s="17"/>
      <c r="D21" s="22"/>
      <c r="E21" s="22"/>
      <c r="F21" s="22"/>
      <c r="G21" s="22"/>
      <c r="H21" s="22"/>
      <c r="I21" s="22"/>
      <c r="J21" s="22"/>
      <c r="K21" s="22"/>
    </row>
    <row r="22" spans="1:11" ht="15.75">
      <c r="A22" s="28" t="str">
        <f>+'[1]Data -CF07A006 TR NOW Revised'!A165</f>
        <v>    Miscellaneous Fund Balance Adj.</v>
      </c>
      <c r="B22" s="27"/>
      <c r="C22" s="27">
        <f>+'[1]Data -CF07A006 TR NOW Revised'!C165</f>
        <v>-9653.143149597245</v>
      </c>
      <c r="D22" s="27">
        <f>+'[1]Data -CF07A006 TR NOW Revised'!D165</f>
        <v>1025.3342136</v>
      </c>
      <c r="E22" s="27">
        <f>+'[1]Data -CF07A006 TR NOW Revised'!E165</f>
        <v>1546.0022136000002</v>
      </c>
      <c r="F22" s="27">
        <f>+'[1]Data -CF07A006 TR NOW Revised'!F165</f>
        <v>1697.473023</v>
      </c>
      <c r="G22" s="27">
        <f>+'[1]Data -CF07A006 TR NOW Revised'!G165</f>
        <v>970.1419224000002</v>
      </c>
      <c r="H22" s="27">
        <f>+'[1]Data -CF07A006 TR NOW Revised'!H165</f>
        <v>984.1106968000006</v>
      </c>
      <c r="I22" s="27">
        <f>+'[1]Data -CF07A006 TR NOW Revised'!I165</f>
        <v>1158.6197361999998</v>
      </c>
      <c r="J22" s="27">
        <f>+'[1]Data -CF07A006 TR NOW Revised'!J165</f>
        <v>680.2774355999987</v>
      </c>
      <c r="K22" s="27">
        <f>+'[1]Data -CF07A006 TR NOW Revised'!K165</f>
        <v>785.2857555999983</v>
      </c>
    </row>
    <row r="23" spans="1:11" ht="15.75">
      <c r="A23" s="18" t="str">
        <f>+'[1]Data -CF07A006 TR NOW Revised'!A168</f>
        <v>    RFRF Funds for Fleet Rep.</v>
      </c>
      <c r="B23" s="19">
        <f>+'[1]Data -CF07A006 TR NOW Revised'!C168</f>
        <v>9321.375</v>
      </c>
      <c r="C23" s="19">
        <f>+'[1]Data -CF07A006 TR NOW Revised'!C168</f>
        <v>9321.375</v>
      </c>
      <c r="D23" s="19">
        <f>+'[1]Data -CF07A006 TR NOW Revised'!D168</f>
        <v>2837.421</v>
      </c>
      <c r="E23" s="19">
        <f>+'[1]Data -CF07A006 TR NOW Revised'!E168</f>
        <v>2837.421</v>
      </c>
      <c r="F23" s="19">
        <f>+'[1]Data -CF07A006 TR NOW Revised'!F168</f>
        <v>6456.8666025195125</v>
      </c>
      <c r="G23" s="19">
        <f>+'[1]Data -CF07A006 TR NOW Revised'!G168</f>
        <v>2604.2892038296354</v>
      </c>
      <c r="H23" s="19">
        <f>+'[1]Data -CF07A006 TR NOW Revised'!H168</f>
        <v>26121.7076475968</v>
      </c>
      <c r="I23" s="19">
        <f>+'[1]Data -CF07A006 TR NOW Revised'!I168</f>
        <v>75561.68947397225</v>
      </c>
      <c r="J23" s="19">
        <f>+'[1]Data -CF07A006 TR NOW Revised'!J168</f>
        <v>207134.79258498136</v>
      </c>
      <c r="K23" s="19">
        <f>+'[1]Data -CF07A006 TR NOW Revised'!K168</f>
        <v>132918.92223419595</v>
      </c>
    </row>
    <row r="24" spans="1:11" ht="15.75">
      <c r="A24" s="18" t="str">
        <f>+'[1]Data -CF07A006 TR NOW Revised'!A170</f>
        <v>    Lease and Prepaid Lease Offset</v>
      </c>
      <c r="B24" s="19">
        <f>+'[1]Data -CF07A006 TR NOW Revised'!C170</f>
        <v>130</v>
      </c>
      <c r="C24" s="19">
        <f>+'[1]Data -CF07A006 TR NOW Revised'!C170</f>
        <v>130</v>
      </c>
      <c r="D24" s="19">
        <f>+'[1]Data -CF07A006 TR NOW Revised'!D170</f>
        <v>135</v>
      </c>
      <c r="E24" s="19">
        <f>+'[1]Data -CF07A006 TR NOW Revised'!E170</f>
        <v>135</v>
      </c>
      <c r="F24" s="19">
        <f>+'[1]Data -CF07A006 TR NOW Revised'!F170</f>
        <v>-172.917</v>
      </c>
      <c r="G24" s="19">
        <f>+'[1]Data -CF07A006 TR NOW Revised'!G170</f>
        <v>-172.917</v>
      </c>
      <c r="H24" s="19">
        <f>+'[1]Data -CF07A006 TR NOW Revised'!H170</f>
        <v>-172.917</v>
      </c>
      <c r="I24" s="19">
        <f>+'[1]Data -CF07A006 TR NOW Revised'!I170</f>
        <v>-172.917</v>
      </c>
      <c r="J24" s="19">
        <f>+'[1]Data -CF07A006 TR NOW Revised'!J170</f>
        <v>-172.917</v>
      </c>
      <c r="K24" s="19">
        <f>+'[1]Data -CF07A006 TR NOW Revised'!K170</f>
        <v>-172.917</v>
      </c>
    </row>
    <row r="25" spans="1:11" ht="15.75">
      <c r="A25" s="18" t="str">
        <f>+'[1]Data -CF07A006 TR NOW Revised'!A169</f>
        <v>    Transfer to Operating Fund</v>
      </c>
      <c r="B25" s="19">
        <f>+'[1]Data -CF07A006 TR NOW Revised'!C169</f>
        <v>-73817</v>
      </c>
      <c r="C25" s="19">
        <f>+'[1]Data -CF07A006 TR NOW Revised'!C169</f>
        <v>-73817</v>
      </c>
      <c r="D25" s="19">
        <f>+'[1]Data -CF07A006 TR NOW Revised'!D169</f>
        <v>-72205.806</v>
      </c>
      <c r="E25" s="19">
        <f>+'[1]Data -CF07A006 TR NOW Revised'!E169</f>
        <v>-72205.806</v>
      </c>
      <c r="F25" s="29">
        <f>+'[1]Data -CF07A006 TR NOW Revised'!F169</f>
        <v>-47486.85</v>
      </c>
      <c r="G25" s="19">
        <f>+'[1]Data -CF07A006 TR NOW Revised'!G169</f>
        <v>-31292</v>
      </c>
      <c r="H25" s="19">
        <f>+'[1]Data -CF07A006 TR NOW Revised'!H169</f>
        <v>-31080</v>
      </c>
      <c r="I25" s="19">
        <f>+'[1]Data -CF07A006 TR NOW Revised'!I169</f>
        <v>-36786</v>
      </c>
      <c r="J25" s="19">
        <f>+'[1]Data -CF07A006 TR NOW Revised'!J169</f>
        <v>-36930</v>
      </c>
      <c r="K25" s="19">
        <f>+'[1]Data -CF07A006 TR NOW Revised'!K169</f>
        <v>-44001</v>
      </c>
    </row>
    <row r="26" spans="1:11" ht="15.75">
      <c r="A26" s="18" t="str">
        <f>+'[1]Data -CF07A006 TR NOW Revised'!A171</f>
        <v>    Funds from Operations</v>
      </c>
      <c r="B26" s="19">
        <f>+'[1]Data -CF07A006 TR NOW Revised'!C171</f>
        <v>0</v>
      </c>
      <c r="C26" s="19">
        <f>+'[1]Data -CF07A006 TR NOW Revised'!C171</f>
        <v>0</v>
      </c>
      <c r="D26" s="19">
        <f>+'[1]Data -CF07A006 TR NOW Revised'!D171</f>
        <v>0</v>
      </c>
      <c r="E26" s="19">
        <f>+'[1]Data -CF07A006 TR NOW Revised'!E171</f>
        <v>0</v>
      </c>
      <c r="F26" s="19">
        <f>+'[1]Data -CF07A006 TR NOW Revised'!F171</f>
        <v>0</v>
      </c>
      <c r="G26" s="19">
        <f>+'[1]Data -CF07A006 TR NOW Revised'!G171</f>
        <v>0</v>
      </c>
      <c r="H26" s="19">
        <f>+'[1]Data -CF07A006 TR NOW Revised'!H171</f>
        <v>0</v>
      </c>
      <c r="I26" s="19">
        <f>+'[1]Data -CF07A006 TR NOW Revised'!I171</f>
        <v>0</v>
      </c>
      <c r="J26" s="19">
        <f>+'[1]Data -CF07A006 TR NOW Revised'!J171</f>
        <v>0</v>
      </c>
      <c r="K26" s="19">
        <f>+'[1]Data -CF07A006 TR NOW Revised'!K171</f>
        <v>0</v>
      </c>
    </row>
    <row r="27" spans="1:11" ht="15.75">
      <c r="A27" s="18" t="s">
        <v>24</v>
      </c>
      <c r="B27" s="19">
        <f>+'[1]Data -CF07A006 TR NOW Revised'!C174</f>
        <v>0</v>
      </c>
      <c r="C27" s="19">
        <f>+'[1]Data -CF07A006 TR NOW Revised'!C174</f>
        <v>0</v>
      </c>
      <c r="D27" s="19">
        <f>+'[1]Data -CF07A006 TR NOW Revised'!D174</f>
        <v>0</v>
      </c>
      <c r="E27" s="19">
        <f>+'[1]Data -CF07A006 TR NOW Revised'!E174</f>
        <v>0</v>
      </c>
      <c r="F27" s="19">
        <f>+'[1]Data -CF07A006 TR NOW Revised'!F174</f>
        <v>0</v>
      </c>
      <c r="G27" s="19">
        <f>+'[1]Data -CF07A006 TR NOW Revised'!G174</f>
        <v>0</v>
      </c>
      <c r="H27" s="19">
        <f>+'[1]Data -CF07A006 TR NOW Revised'!H174</f>
        <v>0</v>
      </c>
      <c r="I27" s="19">
        <f>+'[1]Data -CF07A006 TR NOW Revised'!I174</f>
        <v>0</v>
      </c>
      <c r="J27" s="19">
        <f>+'[1]Data -CF07A006 TR NOW Revised'!J174</f>
        <v>0</v>
      </c>
      <c r="K27" s="19">
        <f>+'[1]Data -CF07A006 TR NOW Revised'!K174</f>
        <v>0</v>
      </c>
    </row>
    <row r="28" spans="1:11" ht="15.75">
      <c r="A28" s="18" t="str">
        <f>+'[1]Data -CF07A006 TR NOW Revised'!A175</f>
        <v>  Short Term RFRF Loan</v>
      </c>
      <c r="B28" s="19">
        <f>+'[1]Data -CF07A006 TR NOW Revised'!C175</f>
        <v>0</v>
      </c>
      <c r="C28" s="19">
        <f>+'[1]Data -CF07A006 TR NOW Revised'!C175</f>
        <v>0</v>
      </c>
      <c r="D28" s="19">
        <f>+'[1]Data -CF07A006 TR NOW Revised'!D175</f>
        <v>0</v>
      </c>
      <c r="E28" s="19">
        <f>+'[1]Data -CF07A006 TR NOW Revised'!E175</f>
        <v>0</v>
      </c>
      <c r="F28" s="19">
        <f>+'[1]Data -CF07A006 TR NOW Revised'!F175</f>
        <v>0</v>
      </c>
      <c r="G28" s="19">
        <f>+'[1]Data -CF07A006 TR NOW Revised'!G175</f>
        <v>0</v>
      </c>
      <c r="H28" s="19">
        <f>+'[1]Data -CF07A006 TR NOW Revised'!H175</f>
        <v>0</v>
      </c>
      <c r="I28" s="19">
        <f>+'[1]Data -CF07A006 TR NOW Revised'!I175</f>
        <v>0</v>
      </c>
      <c r="J28" s="19">
        <f>+'[1]Data -CF07A006 TR NOW Revised'!J175</f>
        <v>0</v>
      </c>
      <c r="K28" s="19">
        <f>+'[1]Data -CF07A006 TR NOW Revised'!K175</f>
        <v>0</v>
      </c>
    </row>
    <row r="29" spans="1:11" ht="15.75">
      <c r="A29" s="18" t="str">
        <f>+'[1]Data -CF07A006 TR NOW Revised'!A176</f>
        <v>  RFRF Loan Repayment</v>
      </c>
      <c r="B29" s="19"/>
      <c r="C29" s="19">
        <f>+'[1]Data -CF07A006 TR NOW Revised'!C176</f>
        <v>0</v>
      </c>
      <c r="D29" s="19">
        <f>+'[1]Data -CF07A006 TR NOW Revised'!D176</f>
        <v>0</v>
      </c>
      <c r="E29" s="19">
        <f>+'[1]Data -CF07A006 TR NOW Revised'!E176</f>
        <v>0</v>
      </c>
      <c r="F29" s="19">
        <f>+'[1]Data -CF07A006 TR NOW Revised'!F176</f>
        <v>0</v>
      </c>
      <c r="G29" s="19">
        <f>+'[1]Data -CF07A006 TR NOW Revised'!G176</f>
        <v>0</v>
      </c>
      <c r="H29" s="19">
        <f>+'[1]Data -CF07A006 TR NOW Revised'!H176</f>
        <v>0</v>
      </c>
      <c r="I29" s="19">
        <f>+'[1]Data -CF07A006 TR NOW Revised'!I176</f>
        <v>0</v>
      </c>
      <c r="J29" s="19">
        <f>+'[1]Data -CF07A006 TR NOW Revised'!J176</f>
        <v>0</v>
      </c>
      <c r="K29" s="19">
        <f>+'[1]Data -CF07A006 TR NOW Revised'!K176</f>
        <v>0</v>
      </c>
    </row>
    <row r="30" spans="1:11" ht="15.75">
      <c r="A30" s="30" t="s">
        <v>25</v>
      </c>
      <c r="B30" s="31">
        <f>SUM(B23:B28)</f>
        <v>-64365.625</v>
      </c>
      <c r="C30" s="31">
        <f>SUM(C22:C29)</f>
        <v>-74018.76814959725</v>
      </c>
      <c r="D30" s="31">
        <f aca="true" t="shared" si="2" ref="D30:K30">SUM(D22:D29)</f>
        <v>-68208.0507864</v>
      </c>
      <c r="E30" s="31">
        <f t="shared" si="2"/>
        <v>-67687.38278639999</v>
      </c>
      <c r="F30" s="31">
        <f t="shared" si="2"/>
        <v>-39505.42737448049</v>
      </c>
      <c r="G30" s="31">
        <f t="shared" si="2"/>
        <v>-27890.485873770365</v>
      </c>
      <c r="H30" s="31">
        <f t="shared" si="2"/>
        <v>-4147.0986556032</v>
      </c>
      <c r="I30" s="31">
        <f t="shared" si="2"/>
        <v>39761.39221017224</v>
      </c>
      <c r="J30" s="31">
        <f t="shared" si="2"/>
        <v>170712.15302058138</v>
      </c>
      <c r="K30" s="31">
        <f t="shared" si="2"/>
        <v>89530.29098979596</v>
      </c>
    </row>
    <row r="31" spans="1:11" ht="15.75">
      <c r="A31" s="32" t="s">
        <v>26</v>
      </c>
      <c r="B31" s="31">
        <f aca="true" t="shared" si="3" ref="B31:K31">B7+B15+B19+B20+B30</f>
        <v>165223.3595179307</v>
      </c>
      <c r="C31" s="31">
        <f t="shared" si="3"/>
        <v>85620.28653833343</v>
      </c>
      <c r="D31" s="31">
        <f t="shared" si="3"/>
        <v>33375.8090913787</v>
      </c>
      <c r="E31" s="31">
        <f t="shared" si="3"/>
        <v>70980.9992294823</v>
      </c>
      <c r="F31" s="31">
        <f t="shared" si="3"/>
        <v>17061.862556428117</v>
      </c>
      <c r="G31" s="31">
        <f t="shared" si="3"/>
        <v>9786.53523160551</v>
      </c>
      <c r="H31" s="31">
        <f t="shared" si="3"/>
        <v>28486.547874046406</v>
      </c>
      <c r="I31" s="31">
        <f t="shared" si="3"/>
        <v>33579.32213206726</v>
      </c>
      <c r="J31" s="31">
        <f t="shared" si="3"/>
        <v>75660.33778876568</v>
      </c>
      <c r="K31" s="31">
        <f t="shared" si="3"/>
        <v>55921.75291420219</v>
      </c>
    </row>
    <row r="32" spans="1:11" ht="15.75">
      <c r="A32" s="16" t="s">
        <v>27</v>
      </c>
      <c r="B32" s="33"/>
      <c r="C32" s="34"/>
      <c r="D32" s="34"/>
      <c r="E32" s="34"/>
      <c r="F32" s="34"/>
      <c r="G32" s="34"/>
      <c r="H32" s="34"/>
      <c r="I32" s="34"/>
      <c r="J32" s="34"/>
      <c r="K32" s="17"/>
    </row>
    <row r="33" spans="1:11" ht="15.75">
      <c r="A33" s="18" t="s">
        <v>28</v>
      </c>
      <c r="B33" s="35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5.75">
      <c r="A34" s="37" t="s">
        <v>29</v>
      </c>
      <c r="B34" s="38">
        <f aca="true" t="shared" si="4" ref="B34:K34">SUM(B33:B33)</f>
        <v>0</v>
      </c>
      <c r="C34" s="38">
        <f t="shared" si="4"/>
        <v>0</v>
      </c>
      <c r="D34" s="38">
        <f t="shared" si="4"/>
        <v>0</v>
      </c>
      <c r="E34" s="38">
        <f t="shared" si="4"/>
        <v>0</v>
      </c>
      <c r="F34" s="38">
        <f t="shared" si="4"/>
        <v>0</v>
      </c>
      <c r="G34" s="38">
        <f t="shared" si="4"/>
        <v>0</v>
      </c>
      <c r="H34" s="38">
        <f t="shared" si="4"/>
        <v>0</v>
      </c>
      <c r="I34" s="38">
        <f t="shared" si="4"/>
        <v>0</v>
      </c>
      <c r="J34" s="38">
        <f t="shared" si="4"/>
        <v>0</v>
      </c>
      <c r="K34" s="38">
        <f t="shared" si="4"/>
        <v>0</v>
      </c>
    </row>
    <row r="35" spans="1:11" ht="15.75">
      <c r="A35" s="32" t="s">
        <v>30</v>
      </c>
      <c r="B35" s="31">
        <f aca="true" t="shared" si="5" ref="B35:K35">+B31-B34</f>
        <v>165223.3595179307</v>
      </c>
      <c r="C35" s="31">
        <f t="shared" si="5"/>
        <v>85620.28653833343</v>
      </c>
      <c r="D35" s="31">
        <f t="shared" si="5"/>
        <v>33375.8090913787</v>
      </c>
      <c r="E35" s="31">
        <f t="shared" si="5"/>
        <v>70980.9992294823</v>
      </c>
      <c r="F35" s="31">
        <f t="shared" si="5"/>
        <v>17061.862556428117</v>
      </c>
      <c r="G35" s="31">
        <f t="shared" si="5"/>
        <v>9786.53523160551</v>
      </c>
      <c r="H35" s="31">
        <f t="shared" si="5"/>
        <v>28486.547874046406</v>
      </c>
      <c r="I35" s="31">
        <f t="shared" si="5"/>
        <v>33579.32213206726</v>
      </c>
      <c r="J35" s="31">
        <f t="shared" si="5"/>
        <v>75660.33778876568</v>
      </c>
      <c r="K35" s="31">
        <f t="shared" si="5"/>
        <v>55921.75291420219</v>
      </c>
    </row>
    <row r="36" spans="1:11" ht="15.75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8.75">
      <c r="A37" s="41" t="s">
        <v>39</v>
      </c>
      <c r="B37" s="42">
        <v>500</v>
      </c>
      <c r="C37" s="42">
        <v>500</v>
      </c>
      <c r="D37" s="42">
        <v>500</v>
      </c>
      <c r="E37" s="42">
        <v>500</v>
      </c>
      <c r="F37" s="42">
        <v>500</v>
      </c>
      <c r="G37" s="42">
        <v>500</v>
      </c>
      <c r="H37" s="42">
        <v>500</v>
      </c>
      <c r="I37" s="42">
        <v>500</v>
      </c>
      <c r="J37" s="42">
        <v>500</v>
      </c>
      <c r="K37" s="42">
        <v>500</v>
      </c>
    </row>
    <row r="38" spans="1:11" ht="15.75">
      <c r="A38" s="43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5.75">
      <c r="A39" s="44" t="s">
        <v>31</v>
      </c>
      <c r="B39" s="11"/>
      <c r="C39" s="11"/>
      <c r="D39" s="11"/>
      <c r="E39" s="11" t="s">
        <v>32</v>
      </c>
      <c r="F39" s="11"/>
      <c r="G39" s="11"/>
      <c r="H39" s="45"/>
      <c r="I39" s="45"/>
      <c r="J39" s="45"/>
      <c r="K39" s="45"/>
    </row>
    <row r="40" spans="1:11" ht="18.75">
      <c r="A40" s="46" t="s">
        <v>33</v>
      </c>
      <c r="B40" s="47"/>
      <c r="C40" s="47"/>
      <c r="D40" s="48"/>
      <c r="E40" s="47"/>
      <c r="F40" s="48"/>
      <c r="G40" s="48"/>
      <c r="H40" s="48" t="s">
        <v>32</v>
      </c>
      <c r="I40" s="48"/>
      <c r="J40" s="48"/>
      <c r="K40" s="49"/>
    </row>
    <row r="41" spans="1:11" ht="18.75">
      <c r="A41" s="50" t="s">
        <v>34</v>
      </c>
      <c r="B41" s="47"/>
      <c r="C41" s="47"/>
      <c r="D41" s="48"/>
      <c r="E41" s="47"/>
      <c r="F41" s="47"/>
      <c r="G41" s="11"/>
      <c r="H41" s="11"/>
      <c r="I41" s="11"/>
      <c r="J41" s="11"/>
      <c r="K41" s="11"/>
    </row>
    <row r="42" spans="1:11" ht="18.75">
      <c r="A42" s="50" t="s">
        <v>35</v>
      </c>
      <c r="B42" s="2"/>
      <c r="C42" s="2"/>
      <c r="D42" s="51"/>
      <c r="E42" s="2"/>
      <c r="F42" s="47"/>
      <c r="G42" s="11"/>
      <c r="H42" s="11"/>
      <c r="I42" s="11"/>
      <c r="J42" s="11"/>
      <c r="K42" s="11"/>
    </row>
    <row r="43" spans="1:11" ht="18.75">
      <c r="A43" s="52" t="s">
        <v>36</v>
      </c>
      <c r="B43" s="53"/>
      <c r="C43" s="53"/>
      <c r="D43" s="48"/>
      <c r="E43" s="47"/>
      <c r="F43" s="48"/>
      <c r="G43" s="11"/>
      <c r="H43" s="11"/>
      <c r="I43" s="11"/>
      <c r="J43" s="11"/>
      <c r="K43" s="11"/>
    </row>
    <row r="44" spans="1:11" ht="18.75">
      <c r="A44" s="52" t="s">
        <v>37</v>
      </c>
      <c r="B44" s="11"/>
      <c r="C44" s="11"/>
      <c r="D44" s="48"/>
      <c r="E44" s="11"/>
      <c r="F44" s="11"/>
      <c r="G44" s="11"/>
      <c r="H44" s="11"/>
      <c r="I44" s="11"/>
      <c r="J44" s="11"/>
      <c r="K44" s="11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Laura Kennison</cp:lastModifiedBy>
  <cp:lastPrinted>2007-03-28T17:53:17Z</cp:lastPrinted>
  <dcterms:created xsi:type="dcterms:W3CDTF">2007-03-22T23:16:53Z</dcterms:created>
  <dcterms:modified xsi:type="dcterms:W3CDTF">2007-03-30T14:47:50Z</dcterms:modified>
  <cp:category/>
  <cp:version/>
  <cp:contentType/>
  <cp:contentStatus/>
</cp:coreProperties>
</file>