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240" yWindow="105" windowWidth="12120" windowHeight="9120" activeTab="0"/>
  </bookViews>
  <sheets>
    <sheet name="Attachment F" sheetId="1" r:id="rId1"/>
  </sheets>
  <externalReferences>
    <externalReference r:id="rId4"/>
  </externalReferences>
  <definedNames>
    <definedName name="_xlnm.Print_Area" localSheetId="0">'Attachment F'!$A$1:$AG$543</definedName>
    <definedName name="_xlnm.Print_Titles" localSheetId="0">'Attachment F'!$1:$4</definedName>
    <definedName name="RefAppro">'[1]Appropriation'!$A$6:$N$141</definedName>
    <definedName name="RefSection">'[1]Master'!$M$6:$N$710</definedName>
  </definedNames>
  <calcPr fullCalcOnLoad="1"/>
</workbook>
</file>

<file path=xl/sharedStrings.xml><?xml version="1.0" encoding="utf-8"?>
<sst xmlns="http://schemas.openxmlformats.org/spreadsheetml/2006/main" count="828" uniqueCount="717">
  <si>
    <t>ORD SECT</t>
  </si>
  <si>
    <t>APPRO NAME</t>
  </si>
  <si>
    <t>SECTION</t>
  </si>
  <si>
    <t>SECTION NAME</t>
  </si>
  <si>
    <t xml:space="preserve">FTEs </t>
  </si>
  <si>
    <t>GENERAL FUND</t>
  </si>
  <si>
    <t>COUNTY COUNCIL</t>
  </si>
  <si>
    <t>0010.6661</t>
  </si>
  <si>
    <t>COUNCIL DISTRICT 1</t>
  </si>
  <si>
    <t>0010.6662</t>
  </si>
  <si>
    <t>COUNCIL DISTRICT 2</t>
  </si>
  <si>
    <t>0010.6663</t>
  </si>
  <si>
    <t>COUNCIL DISTRICT 3</t>
  </si>
  <si>
    <t>0010.6664</t>
  </si>
  <si>
    <t>COUNCIL DISTRICT 4</t>
  </si>
  <si>
    <t>0010.6665</t>
  </si>
  <si>
    <t>COUNCIL DISTRICT 5</t>
  </si>
  <si>
    <t>0010.6666</t>
  </si>
  <si>
    <t>COUNCIL DISTRICT 6</t>
  </si>
  <si>
    <t>0010.6667</t>
  </si>
  <si>
    <t>COUNCIL DISTRICT 7</t>
  </si>
  <si>
    <t>0010.6668</t>
  </si>
  <si>
    <t>COUNCIL DISTRICT 8</t>
  </si>
  <si>
    <t>0010.6669</t>
  </si>
  <si>
    <t>COUNCIL DISTRICT 9</t>
  </si>
  <si>
    <t>COUNTY COUNCIL Total</t>
  </si>
  <si>
    <t>COUNCIL ADMINISTRATION</t>
  </si>
  <si>
    <t>0020.1043</t>
  </si>
  <si>
    <t>COUNCIL ADMINISTRATION ANALYTICAL STAFF</t>
  </si>
  <si>
    <t>0020.1046</t>
  </si>
  <si>
    <t>COUNCIL ADMINISTRATIVE AND LEGAL SUPPORT</t>
  </si>
  <si>
    <t>0020.10XX</t>
  </si>
  <si>
    <t>DISTRICT SUPPORT &amp; CONSTITUENT SERVICES</t>
  </si>
  <si>
    <t>COUNCIL ADMINISTRATION Total</t>
  </si>
  <si>
    <t>HEARING EXAMINER</t>
  </si>
  <si>
    <t>0030</t>
  </si>
  <si>
    <t>HEARING EXAMINER Total</t>
  </si>
  <si>
    <t>COUNTY AUDITOR</t>
  </si>
  <si>
    <t>0040.1045</t>
  </si>
  <si>
    <t>FINANCIAL AND PERFORMANCE AUDITS</t>
  </si>
  <si>
    <t>0040.6670</t>
  </si>
  <si>
    <t>AUDITOR CAPITAL PROJECT OVERSIGHT</t>
  </si>
  <si>
    <t>COUNTY AUDITOR Total</t>
  </si>
  <si>
    <t>OMBUDSMAN/TAX ADVISOR</t>
  </si>
  <si>
    <t>0050.1047</t>
  </si>
  <si>
    <t>TAX ADVISOR</t>
  </si>
  <si>
    <t>0050.1048</t>
  </si>
  <si>
    <t>OMBUDSMAN</t>
  </si>
  <si>
    <t>OMBUDSMAN/TAX ADVISOR Total</t>
  </si>
  <si>
    <t>KING COUNTY CIVIC TELEVISION</t>
  </si>
  <si>
    <t>0060</t>
  </si>
  <si>
    <t>KING COUNTY CIVIC TELEVISION Total</t>
  </si>
  <si>
    <t>BOARD OF APPEALS</t>
  </si>
  <si>
    <t>0070</t>
  </si>
  <si>
    <t>BOARD OF APPEALS Total</t>
  </si>
  <si>
    <t>OFFICE OF LAW ENFORCEMENT OVERSIGHT</t>
  </si>
  <si>
    <t>0085</t>
  </si>
  <si>
    <t>OFFICE OF LAW ENFORCEMENT OVERSIGHT Total</t>
  </si>
  <si>
    <t>DISTRICTING COMMITTEE</t>
  </si>
  <si>
    <t>0086</t>
  </si>
  <si>
    <t>DISTRICTING COMMITTEE Total</t>
  </si>
  <si>
    <t>OFFICE OF ECONOMIC AND FINANCIAL ANALYSIS</t>
  </si>
  <si>
    <t>0087</t>
  </si>
  <si>
    <t>OFFICE OF ECONOMIC AND FINANCIAL ANALYSIS Total</t>
  </si>
  <si>
    <t>COUNTY EXECUTIVE</t>
  </si>
  <si>
    <t>0110</t>
  </si>
  <si>
    <t>COUNTY EXECUTIVE Total</t>
  </si>
  <si>
    <t>OFFICE OF THE EXECUTIVE</t>
  </si>
  <si>
    <t>0120</t>
  </si>
  <si>
    <t>OFFICE OF THE EXECUTIVE Total</t>
  </si>
  <si>
    <t>OFFICE OF PERFORMANCE, STRATEGY AND BUDGET</t>
  </si>
  <si>
    <t>0140</t>
  </si>
  <si>
    <t>OFFICE OF PERFORMANCE, STRATEGY AND BUDGET Total</t>
  </si>
  <si>
    <t>FINANCE - GF</t>
  </si>
  <si>
    <t>0150</t>
  </si>
  <si>
    <t>FINANCE - GF Total</t>
  </si>
  <si>
    <t>OFFICE OF LABOR RELATIONS</t>
  </si>
  <si>
    <t>0186</t>
  </si>
  <si>
    <t>OFFICE OF LABOR RELATIONS Total</t>
  </si>
  <si>
    <t>SHERIFF</t>
  </si>
  <si>
    <t>0200.1938</t>
  </si>
  <si>
    <t>911 COMMUNICATIONS</t>
  </si>
  <si>
    <t>0200.1943</t>
  </si>
  <si>
    <t>SHERIFF ADMINISTRATION</t>
  </si>
  <si>
    <t>0200.1954</t>
  </si>
  <si>
    <t>FIELD OPERATIONS UNINCORPORATED</t>
  </si>
  <si>
    <t>0200.8331</t>
  </si>
  <si>
    <t>FIELD OPERATIONS CONTRACT SERVICES</t>
  </si>
  <si>
    <t>0200.8340</t>
  </si>
  <si>
    <t>SPECIAL OPERATIONS OTHER TRANSIT CONTRACT SERVICES</t>
  </si>
  <si>
    <t>0200.8341</t>
  </si>
  <si>
    <t>SPECIAL OPERATIONS CRITICAL INCIDENT RESPONSE</t>
  </si>
  <si>
    <t>0200.8342</t>
  </si>
  <si>
    <t>SPECIAL OPERATIONS PATROL SUPPORT</t>
  </si>
  <si>
    <t>0200.8350</t>
  </si>
  <si>
    <t>CRIMINAL INVESTIGATIONS MAJOR INVESTIGATIONS</t>
  </si>
  <si>
    <t>0200.8360</t>
  </si>
  <si>
    <t>COURT SECURITY AND SPECIAL INVESTIGATIONS</t>
  </si>
  <si>
    <t>0200.8339</t>
  </si>
  <si>
    <t>PROFESSIONAL STANDARDS</t>
  </si>
  <si>
    <t>SHERIFF Total</t>
  </si>
  <si>
    <t>DRUG ENFORCEMENT FORFEITS</t>
  </si>
  <si>
    <t>0205</t>
  </si>
  <si>
    <t>DRUG ENFORCEMENT FORFEITS Total</t>
  </si>
  <si>
    <t>OFFICE OF EMERGENCY MANAGEMENT</t>
  </si>
  <si>
    <t>0401</t>
  </si>
  <si>
    <t>OFFICE OF EMERGENCY MANAGEMENT Total</t>
  </si>
  <si>
    <t>EXECUTIVE SERVICES - ADMINISTRATION</t>
  </si>
  <si>
    <t>0417.9500</t>
  </si>
  <si>
    <t>DES ADMINISTRATION</t>
  </si>
  <si>
    <t>0417.9501</t>
  </si>
  <si>
    <t>DES CIVIL RIGHTS</t>
  </si>
  <si>
    <t>EXECUTIVE SERVICES - ADMINISTRATION Total</t>
  </si>
  <si>
    <t>HUMAN RESOURCES MANAGEMENT</t>
  </si>
  <si>
    <t>0420.3012M</t>
  </si>
  <si>
    <t>HUMAN RESOURCES SERVICES</t>
  </si>
  <si>
    <t>0420.3013M</t>
  </si>
  <si>
    <t>HUMAN RESOURCES CUSTOMER SERVICES</t>
  </si>
  <si>
    <t>HUMAN RESOURCES MANAGEMENT Total</t>
  </si>
  <si>
    <t>CABLE COMMUNICATIONS</t>
  </si>
  <si>
    <t>0437</t>
  </si>
  <si>
    <t>CABLE COMMUNICATIONS Total</t>
  </si>
  <si>
    <t>REAL ESTATE SERVICES</t>
  </si>
  <si>
    <t>0440</t>
  </si>
  <si>
    <t>REAL ESTATE SERVICES Total</t>
  </si>
  <si>
    <t>RECORDS AND LICENSING SERVICES</t>
  </si>
  <si>
    <t>0470.1437</t>
  </si>
  <si>
    <t>RECORDS MANAGEMENT MAIL SERVICES</t>
  </si>
  <si>
    <t>0470.1550</t>
  </si>
  <si>
    <t>RALS RECORDS AND LICENSING SERVICES</t>
  </si>
  <si>
    <t>0470.6434</t>
  </si>
  <si>
    <t>RALS ADMINISTRATION</t>
  </si>
  <si>
    <t>RECORDS AND LICENSING SERVICES Total</t>
  </si>
  <si>
    <t>PROSECUTING ATTORNEY</t>
  </si>
  <si>
    <t>0500.5028</t>
  </si>
  <si>
    <t>PAO ADMINISTRATIVE DIVISION</t>
  </si>
  <si>
    <t>0500.8570</t>
  </si>
  <si>
    <t>CRIMINAL DIVISION ECONOMIC CRIMES</t>
  </si>
  <si>
    <t>0500.8571</t>
  </si>
  <si>
    <t>CRIMINAL DIVISION SPECIAL VICTIMS</t>
  </si>
  <si>
    <t>0500.8572</t>
  </si>
  <si>
    <t>CRIMINAL DIVISION VIOLENT CRIMES</t>
  </si>
  <si>
    <t>0500.8573</t>
  </si>
  <si>
    <t>CRIMINAL DIVISION JUVENILE</t>
  </si>
  <si>
    <t>0500.8574</t>
  </si>
  <si>
    <t>CRIMINAL DIVISION DISTRICT COURT</t>
  </si>
  <si>
    <t>0500.8575</t>
  </si>
  <si>
    <t>CRIMINAL DIVISION APPELLATE</t>
  </si>
  <si>
    <t>0500.8576</t>
  </si>
  <si>
    <t>CRIMINAL DIVISION ADMINISTRATION</t>
  </si>
  <si>
    <t>0500.8577</t>
  </si>
  <si>
    <t>CIVIL DIVISION LITIGATION</t>
  </si>
  <si>
    <t>0500.8578</t>
  </si>
  <si>
    <t>CIVIL DIVISION PROPERTY/ENVIRONMENT</t>
  </si>
  <si>
    <t>0500.8905</t>
  </si>
  <si>
    <t>CIVIL DIVISION GENERAL COUNTY SERVICES</t>
  </si>
  <si>
    <t>0500.8906</t>
  </si>
  <si>
    <t>FAMILY SUPPORT</t>
  </si>
  <si>
    <t>PROSECUTING ATTORNEY Total</t>
  </si>
  <si>
    <t>PROSECUTING ATTORNEY ANTIPROFITEERING</t>
  </si>
  <si>
    <t>0501</t>
  </si>
  <si>
    <t>PROSECUTING ATTORNEY ANTIPROFITEERING Total</t>
  </si>
  <si>
    <t>SUPERIOR COURT</t>
  </si>
  <si>
    <t>0510.6435</t>
  </si>
  <si>
    <t>SC ADMINISTRATION</t>
  </si>
  <si>
    <t>0510.6442</t>
  </si>
  <si>
    <t>COURT OPS CIVIL &amp; CRIMINAL SUPPORT SERVICES</t>
  </si>
  <si>
    <t>0510.6458</t>
  </si>
  <si>
    <t>COURT OPERATIONS INTERPRETERS</t>
  </si>
  <si>
    <t>0510.6478</t>
  </si>
  <si>
    <t>COURT OPERATIONS JURY SERVICES</t>
  </si>
  <si>
    <t>0510.6481</t>
  </si>
  <si>
    <t>FAMILY COURT DEPENDENCY CASA</t>
  </si>
  <si>
    <t>0510.6483</t>
  </si>
  <si>
    <t>FAMILY COURT SUPPORT SERVICES</t>
  </si>
  <si>
    <t>0510.6491</t>
  </si>
  <si>
    <t>JUVENILE COURT SUPPORT</t>
  </si>
  <si>
    <t>0510.6498</t>
  </si>
  <si>
    <t>JUVENILE COURT DIVERSION</t>
  </si>
  <si>
    <t>0510.6500</t>
  </si>
  <si>
    <t>SC JUDICIAL FTES</t>
  </si>
  <si>
    <t>0510.6510</t>
  </si>
  <si>
    <t>JUVENILE COURT PROBATION</t>
  </si>
  <si>
    <t>SUPERIOR COURT Total</t>
  </si>
  <si>
    <t>DISTRICT COURT</t>
  </si>
  <si>
    <t>0530.6695</t>
  </si>
  <si>
    <t>DC PROBATION DIVISION</t>
  </si>
  <si>
    <t>0530.6696</t>
  </si>
  <si>
    <t>DC ADMINISTRATION</t>
  </si>
  <si>
    <t>0530.6697</t>
  </si>
  <si>
    <t>DC OPERATIONS</t>
  </si>
  <si>
    <t>0530.6700</t>
  </si>
  <si>
    <t>DC JUDICIAL FTES</t>
  </si>
  <si>
    <t>DISTRICT COURT Total</t>
  </si>
  <si>
    <t>ELECTIONS</t>
  </si>
  <si>
    <t>0535.1421</t>
  </si>
  <si>
    <t>ELECTIONS ADMINISTRATION</t>
  </si>
  <si>
    <t>0535.1422</t>
  </si>
  <si>
    <t>ELECTIONS OPERATIONS</t>
  </si>
  <si>
    <t>0535.1423</t>
  </si>
  <si>
    <t>BALLOT PROCESSING AND DELIVERY</t>
  </si>
  <si>
    <t>0535.1424</t>
  </si>
  <si>
    <t>VOTER SERVICES</t>
  </si>
  <si>
    <t>0535.1425</t>
  </si>
  <si>
    <t>ELECTIONS TECHNICAL SERVICES</t>
  </si>
  <si>
    <t>0535.1426</t>
  </si>
  <si>
    <t>ELECTIONS SERVICES</t>
  </si>
  <si>
    <t>ELECTIONS Total</t>
  </si>
  <si>
    <t>JUDICIAL ADMINISTRATION</t>
  </si>
  <si>
    <t>0540.6600</t>
  </si>
  <si>
    <t>DJA ADMINISTRATOR</t>
  </si>
  <si>
    <t>0540.6603</t>
  </si>
  <si>
    <t>DJA SATELLITE SITES</t>
  </si>
  <si>
    <t>0540.6606</t>
  </si>
  <si>
    <t>DJA RECORDS AND FINANCE</t>
  </si>
  <si>
    <t>0540.6609</t>
  </si>
  <si>
    <t>DJA CASEFLOW</t>
  </si>
  <si>
    <t>0540.6611</t>
  </si>
  <si>
    <t>DJA LAW LIBRARY</t>
  </si>
  <si>
    <t>JUDICIAL ADMINISTRATION Total</t>
  </si>
  <si>
    <t>STATE AUDITOR</t>
  </si>
  <si>
    <t>0610</t>
  </si>
  <si>
    <t>STATE AUDITOR Total</t>
  </si>
  <si>
    <t>BOUNDARY REVIEW BOARD</t>
  </si>
  <si>
    <t>0630</t>
  </si>
  <si>
    <t>BOUNDARY REVIEW BOARD Total</t>
  </si>
  <si>
    <t>FEDERAL LOBBYING</t>
  </si>
  <si>
    <t>0645</t>
  </si>
  <si>
    <t>FEDERAL LOBBYING Total</t>
  </si>
  <si>
    <t>MEMBERSHIPS AND DUES</t>
  </si>
  <si>
    <t>0650</t>
  </si>
  <si>
    <t>MEMBERSHIPS AND DUES Total</t>
  </si>
  <si>
    <t>EXECUTIVE CONTINGENCY</t>
  </si>
  <si>
    <t>0655</t>
  </si>
  <si>
    <t>EXECUTIVE CONTINGENCY Total</t>
  </si>
  <si>
    <t>INTERNAL SUPPORT</t>
  </si>
  <si>
    <t>0656</t>
  </si>
  <si>
    <t>INTERNAL SUPPORT Total</t>
  </si>
  <si>
    <t>ASSESSMENTS</t>
  </si>
  <si>
    <t>0670.1597</t>
  </si>
  <si>
    <t>ASM ADMINISTRATION</t>
  </si>
  <si>
    <t>0670.1601</t>
  </si>
  <si>
    <t>ASM ACCOUNTING OPERATIONS</t>
  </si>
  <si>
    <t>0670.1606</t>
  </si>
  <si>
    <t>ASM INFORMATION SERVICES</t>
  </si>
  <si>
    <t>0670.1612</t>
  </si>
  <si>
    <t>RESIDENTIAL</t>
  </si>
  <si>
    <t>0670.1618</t>
  </si>
  <si>
    <t>Commercial - Business</t>
  </si>
  <si>
    <t>ASSESSMENTS Total</t>
  </si>
  <si>
    <t>HUMAN SERVICES GF TRANSFERS</t>
  </si>
  <si>
    <t>0694</t>
  </si>
  <si>
    <t>HUMAN SERVICES GF TRANSFERS Total</t>
  </si>
  <si>
    <t>GENERAL GOVERNMENT GF TRANSFERS</t>
  </si>
  <si>
    <t>0695</t>
  </si>
  <si>
    <t>GENERAL GOVERNMENT GF TRANSFERS Total</t>
  </si>
  <si>
    <t>PUBLIC HEALTH GF TRANSFERS</t>
  </si>
  <si>
    <t>0696</t>
  </si>
  <si>
    <t>PUBLIC HEALTH GF TRANSFERS Total</t>
  </si>
  <si>
    <t>PHYSICAL ENVIRONMENT GF TRANSFERS</t>
  </si>
  <si>
    <t>0697</t>
  </si>
  <si>
    <t>PHYSICAL ENVIRONMENT GF TRANSFERS Total</t>
  </si>
  <si>
    <t>CIP GF TRANSFERS</t>
  </si>
  <si>
    <t>0699</t>
  </si>
  <si>
    <t>CIP GF TRANSFERS Total</t>
  </si>
  <si>
    <t>JAIL HEALTH SERVICES</t>
  </si>
  <si>
    <t>0820.8124</t>
  </si>
  <si>
    <t>PROVISION: JAIL HEALTH SHARED CLINICAL SERVICES</t>
  </si>
  <si>
    <t>0820.8125</t>
  </si>
  <si>
    <t>PROVISION: JAIL HEALTH SITE-BASED CLINICAL SERVICES</t>
  </si>
  <si>
    <t>JAIL HEALTH SERVICES Total</t>
  </si>
  <si>
    <t>ADULT AND JUVENILE DETENTION</t>
  </si>
  <si>
    <t>0910.7192</t>
  </si>
  <si>
    <t>DAJD ADMINISTRATION</t>
  </si>
  <si>
    <t>0910.7545</t>
  </si>
  <si>
    <t>DAJD JUVENILE DETENTION</t>
  </si>
  <si>
    <t>0910.7840</t>
  </si>
  <si>
    <t>DAJD COMMUNITY CORRECTIONS</t>
  </si>
  <si>
    <t>0910.7855</t>
  </si>
  <si>
    <t>SEATTLE KING COUNTY CORRECTIONAL FACILITY</t>
  </si>
  <si>
    <t>0910.7880</t>
  </si>
  <si>
    <t>KENT MALENG REGIONAL JUSTICE CENTER</t>
  </si>
  <si>
    <t>ADULT AND JUVENILE DETENTION Total</t>
  </si>
  <si>
    <t>OFFICE OF THE PUBLIC DEFENDER</t>
  </si>
  <si>
    <t>0950.2300</t>
  </si>
  <si>
    <t>OPD DIRECT SERVICES AND ADMINISTRATION</t>
  </si>
  <si>
    <t>0950.6525</t>
  </si>
  <si>
    <t>OPD LEGAL SERVICES SECTION</t>
  </si>
  <si>
    <t>OFFICE OF THE PUBLIC DEFENDER Total</t>
  </si>
  <si>
    <t>INMATE WELFARE - ADULT</t>
  </si>
  <si>
    <t>0914</t>
  </si>
  <si>
    <t>INMATE WELFARE - ADULT Total</t>
  </si>
  <si>
    <t>INMATE WELFARE - JUVENILE</t>
  </si>
  <si>
    <t>0915</t>
  </si>
  <si>
    <t>INMATE WELFARE - JUVENILE Total</t>
  </si>
  <si>
    <t>GENERAL FUND Sum</t>
  </si>
  <si>
    <t>NON-GENERAL FUND</t>
  </si>
  <si>
    <t>SOLID WASTE POST-CLOSURE LANDFILL MAINTENANCE</t>
  </si>
  <si>
    <t>0715</t>
  </si>
  <si>
    <t>SOLID WASTE POST-CLOSURE LANDFILL MAINTENANCE Total</t>
  </si>
  <si>
    <t>RIVER IMPROVEMENT</t>
  </si>
  <si>
    <t>0740</t>
  </si>
  <si>
    <t>RIVER IMPROVEMENT Total</t>
  </si>
  <si>
    <t>VETERANS SERVICES</t>
  </si>
  <si>
    <t>0480</t>
  </si>
  <si>
    <t>VETERANS SERVICES Total</t>
  </si>
  <si>
    <t>DEVELOPMENTAL DISABILITIES</t>
  </si>
  <si>
    <t>0920.9250</t>
  </si>
  <si>
    <t>DD EARLY INTERVENTION</t>
  </si>
  <si>
    <t>0920.9260</t>
  </si>
  <si>
    <t>DD COMMUNITY, YOUTH &amp; ADULT SERVICES</t>
  </si>
  <si>
    <t>DEVELOPMENTAL DISABILITIES Total</t>
  </si>
  <si>
    <t>COMMUNITY AND HUMAN SERVICES ADMINISTRATION</t>
  </si>
  <si>
    <t>0935</t>
  </si>
  <si>
    <t>COMMUNITY AND HUMAN SERVICES ADMINISTRATION Total</t>
  </si>
  <si>
    <t>RECORDER'S OPERATION AND MAINTENANCE</t>
  </si>
  <si>
    <t>0471</t>
  </si>
  <si>
    <t>RECORDER'S OPERATIONS AND MAINTENANCE</t>
  </si>
  <si>
    <t>RECORDER'S OPERATION AND MAINTENANCE Total</t>
  </si>
  <si>
    <t>ENHANCED-911</t>
  </si>
  <si>
    <t>0431</t>
  </si>
  <si>
    <t>ENHANCED-911 Total</t>
  </si>
  <si>
    <t>MHCADS - MENTAL HEALTH</t>
  </si>
  <si>
    <t>0924.9800</t>
  </si>
  <si>
    <t>MENTAL HEALTH CONTRACTS</t>
  </si>
  <si>
    <t>0924.9827</t>
  </si>
  <si>
    <t>MENTAL HEALTH DIRECT SERVICE</t>
  </si>
  <si>
    <t>MHCADS - MENTAL HEALTH Total</t>
  </si>
  <si>
    <t>JUDICIAL ADMINISTRATION MIDD</t>
  </si>
  <si>
    <t>0583</t>
  </si>
  <si>
    <t>JUDICIAL ADMINISTRATION MIDD Total</t>
  </si>
  <si>
    <t>PROSECUTING ATTORNEY MIDD</t>
  </si>
  <si>
    <t>0688</t>
  </si>
  <si>
    <t>PROSECUTING ATTORNEY MIDD Total</t>
  </si>
  <si>
    <t>SUPERIOR COURT MIDD</t>
  </si>
  <si>
    <t>0783</t>
  </si>
  <si>
    <t>SUPERIOR COURT MIDD Total</t>
  </si>
  <si>
    <t>SHERIFF MIDD</t>
  </si>
  <si>
    <t>0883</t>
  </si>
  <si>
    <t>SHERIFF MIDD Total</t>
  </si>
  <si>
    <t>OFFICE OF PUBLIC DEFENDER MIDD</t>
  </si>
  <si>
    <t>0983</t>
  </si>
  <si>
    <t>OFFICE OF PUBLIC DEFENDER MIDD Total</t>
  </si>
  <si>
    <t>DISTRICT COURT MIDD</t>
  </si>
  <si>
    <t>0984</t>
  </si>
  <si>
    <t>DISTRICT COURT MIDD Total</t>
  </si>
  <si>
    <t>ADULT AND JUVENILE DETENTION MIDD</t>
  </si>
  <si>
    <t>0985</t>
  </si>
  <si>
    <t>ADULT AND JUVENILE DETENTION MIDD Total</t>
  </si>
  <si>
    <t>JAIL HEALTH SERVICES MIDD</t>
  </si>
  <si>
    <t>0986</t>
  </si>
  <si>
    <t>JAIL HEALTH SERVICES MIDD Total</t>
  </si>
  <si>
    <t>MENTAL HEALTH AND SUBSTANCE ABUSE MIDD</t>
  </si>
  <si>
    <t>0987</t>
  </si>
  <si>
    <t>MENTAL HEALTH AND SUBSTANCE ABUSE MIDD Total</t>
  </si>
  <si>
    <t>MENTAL ILLNESS AND DRUG DEPENDENCY FUND</t>
  </si>
  <si>
    <t>0990.9863</t>
  </si>
  <si>
    <t>MIDD OPERATING</t>
  </si>
  <si>
    <t>0990</t>
  </si>
  <si>
    <t>MENTAL ILLNESS AND DRUG DEPENDENCY FUND Total</t>
  </si>
  <si>
    <t>VETERANS AND FAMILY LEVY</t>
  </si>
  <si>
    <t>0117.9759</t>
  </si>
  <si>
    <t>VETERAN'S LEVY OPERATING</t>
  </si>
  <si>
    <t>0117.9770</t>
  </si>
  <si>
    <t>VETERAN'S LEVY CAPITAL</t>
  </si>
  <si>
    <t>VETERANS AND FAMILY LEVY Total</t>
  </si>
  <si>
    <t>HUMAN SERVICES LEVY</t>
  </si>
  <si>
    <t>0118.9775</t>
  </si>
  <si>
    <t>HUMAN SERVICES LEVY OPERATING</t>
  </si>
  <si>
    <t>0118.9786</t>
  </si>
  <si>
    <t>HUMAN SERVICES LEVY CAPITAL</t>
  </si>
  <si>
    <t>HUMAN SERVICES LEVY Total</t>
  </si>
  <si>
    <t>CULTURAL DEVELOPMENT AUTHORITY</t>
  </si>
  <si>
    <t>0301</t>
  </si>
  <si>
    <t>CULTURAL DEVELOPMENT AUTHORITY Total</t>
  </si>
  <si>
    <t>EMERGENCY MEDICAL SERVICES</t>
  </si>
  <si>
    <t>0830.5803</t>
  </si>
  <si>
    <t>PROVISION: BLS PROVIDER SERVICES</t>
  </si>
  <si>
    <t>0830.5806</t>
  </si>
  <si>
    <t>PROVISION: ALS PROVIDER SERVICES</t>
  </si>
  <si>
    <t>0830.8800</t>
  </si>
  <si>
    <t>PROVISION: EMS CONTINGENCY RESERVES</t>
  </si>
  <si>
    <t>0830.8802</t>
  </si>
  <si>
    <t>PROVISION: EMS REGIONAL SUPPORT SERVICES</t>
  </si>
  <si>
    <t>0830.8803</t>
  </si>
  <si>
    <t>PROVISION: EMS INITIATIVES</t>
  </si>
  <si>
    <t>EMERGENCY MEDICAL SERVICES Total</t>
  </si>
  <si>
    <t>WATER AND LAND RESOURCES SHARED SERVICES</t>
  </si>
  <si>
    <t>0741.2700</t>
  </si>
  <si>
    <t>WLR SHARED SERVICES ADMINISTRATION</t>
  </si>
  <si>
    <t>0741.3200</t>
  </si>
  <si>
    <t>WLR REGIONAL AND SCIENCE SERVICES</t>
  </si>
  <si>
    <t>0741.4210M</t>
  </si>
  <si>
    <t>WLR ENVIRONMENTAL LABORATORY</t>
  </si>
  <si>
    <t>0741.4820M</t>
  </si>
  <si>
    <t>WLR LOCAL HAZARDOUS WASTE</t>
  </si>
  <si>
    <t>WATER AND LAND RESOURCES SHARED SERVICES Total</t>
  </si>
  <si>
    <t>SURFACE WATER MANAGEMENT LOCAL DRAINAGE SERVICES</t>
  </si>
  <si>
    <t>0845.6915</t>
  </si>
  <si>
    <t>SWM TRANSFER TO CIP</t>
  </si>
  <si>
    <t>0845.6958</t>
  </si>
  <si>
    <t>SWM CENTRAL SERVICES</t>
  </si>
  <si>
    <t>0845.6959</t>
  </si>
  <si>
    <t>SWM RURAL PROGRAMS</t>
  </si>
  <si>
    <t>0845.6961</t>
  </si>
  <si>
    <t>SWM OPERATING</t>
  </si>
  <si>
    <t>SURFACE WATER MANAGEMENT LOCAL DRAINAGE SERVICES Total</t>
  </si>
  <si>
    <t>AUTOMATED FINGERPRINT IDENTIFICATION SYSTEM</t>
  </si>
  <si>
    <t>0208</t>
  </si>
  <si>
    <t>AUTOMATED FINGERPRINT IDENTIFICATION SYSTEM Total</t>
  </si>
  <si>
    <t>CITIZEN COUNSELOR NETWORK</t>
  </si>
  <si>
    <t>0506</t>
  </si>
  <si>
    <t>CITIZEN COUNCILOR REV FUND</t>
  </si>
  <si>
    <t>CITIZEN COUNSELOR NETWORK Total</t>
  </si>
  <si>
    <t>MHCADS - ALCOHOLISM AND SUBSTANCE ABUSE</t>
  </si>
  <si>
    <t>0960.9837</t>
  </si>
  <si>
    <t>SUBSTANCE ABUSE CONTRACTS</t>
  </si>
  <si>
    <t>0960.9855</t>
  </si>
  <si>
    <t>SUBSTANCE ABUSE DIRECT SERVICE</t>
  </si>
  <si>
    <t>MHCADS - ALCOHOLISM AND SUBSTANCE ABUSE Total</t>
  </si>
  <si>
    <t>LOCAL HAZARDOUS WASTE</t>
  </si>
  <si>
    <t>0860</t>
  </si>
  <si>
    <t>LOCAL HAZARDOUS WASTE Total</t>
  </si>
  <si>
    <t>YOUTH SPORTS FACILITIES GRANTS</t>
  </si>
  <si>
    <t>0355</t>
  </si>
  <si>
    <t>YOUTH SPORTS FACILITIES GRANT</t>
  </si>
  <si>
    <t>YOUTH SPORTS FACILITIES GRANTS Total</t>
  </si>
  <si>
    <t>NOXIOUS WEED CONTROL PROGRAM</t>
  </si>
  <si>
    <t>0384</t>
  </si>
  <si>
    <t>NOXIOUS WEED CONTROL PROGRAM Total</t>
  </si>
  <si>
    <t>DEVELOPMENT AND ENVIRONMENTAL SERVICES</t>
  </si>
  <si>
    <t>0325.3400</t>
  </si>
  <si>
    <t>DDES DIRECTOR'S OFFICE</t>
  </si>
  <si>
    <t>0325.3408</t>
  </si>
  <si>
    <t>DDES ADMINISTRATIVE SERVICES</t>
  </si>
  <si>
    <t>0325.3424</t>
  </si>
  <si>
    <t>DDES BUILDING SERVICES</t>
  </si>
  <si>
    <t>0325.3450</t>
  </si>
  <si>
    <t>DDES LAND USE SERVICES</t>
  </si>
  <si>
    <t>DEVELOPMENT AND ENVIRONMENTAL SERVICES Total</t>
  </si>
  <si>
    <t>OMB/DUNCAN/ROBERTS LAWSUIT ADMINISTRATION</t>
  </si>
  <si>
    <t>0091</t>
  </si>
  <si>
    <t>OMB/DUNCAN/ROBERTS LAWSUIT ADMINISTRATION Total</t>
  </si>
  <si>
    <t>OMB/2006 FUND</t>
  </si>
  <si>
    <t>0904</t>
  </si>
  <si>
    <t>OMB/2006 FUND Total</t>
  </si>
  <si>
    <t>CHILDREN AND FAMILY SERVICES TRANSFERS TO COMMUNITY AND HUMAN SERVICES</t>
  </si>
  <si>
    <t>0887</t>
  </si>
  <si>
    <t>CHILDREN AND FAMILY SERVICES TRANSFERS TO COMMUNITY AND HUMAN SERVICES Total</t>
  </si>
  <si>
    <t>CHILDREN AND FAMILY SERVICES COMMUNITY SERVICES - OPERATING</t>
  </si>
  <si>
    <t>0888.8400</t>
  </si>
  <si>
    <t>CFS DIVISION ADMINISTRATION</t>
  </si>
  <si>
    <t>0888.8410</t>
  </si>
  <si>
    <t>CFS COMMUNITY SERVICES</t>
  </si>
  <si>
    <t>CHILDREN AND FAMILY SERVICES COMMUNITY SERVICES - OPERATING Total</t>
  </si>
  <si>
    <t>REGIONAL ANIMAL SERVICES OF KING COUNTY</t>
  </si>
  <si>
    <t>0534</t>
  </si>
  <si>
    <t>ANIMAL SERVICES</t>
  </si>
  <si>
    <t>REGIONAL ANIMAL SERVICES OF KING COUNTY Total</t>
  </si>
  <si>
    <t>ANIMAL BEQUEST</t>
  </si>
  <si>
    <t>0538</t>
  </si>
  <si>
    <t>ANIMAL BEQUEST Total</t>
  </si>
  <si>
    <t>PARKS AND RECREATION</t>
  </si>
  <si>
    <t>0640.8640</t>
  </si>
  <si>
    <t>PARKS MAINTENANCE</t>
  </si>
  <si>
    <t>0640.8700</t>
  </si>
  <si>
    <t>PARKS ADMINISTRATION, CAPITAL AND BUSINESS PLANNING</t>
  </si>
  <si>
    <t>0640.8720</t>
  </si>
  <si>
    <t>PARKS AND RECREATION RPPR</t>
  </si>
  <si>
    <t>PARKS AND RECREATION Total</t>
  </si>
  <si>
    <t>EXPANSION LEVY</t>
  </si>
  <si>
    <t>0641</t>
  </si>
  <si>
    <t>EXPANSION LEVY Total</t>
  </si>
  <si>
    <t>HISTORIC PRESERVATION PROGRAM</t>
  </si>
  <si>
    <t>0846</t>
  </si>
  <si>
    <t>HISTORIC PRESERVATION PROGRAM Total</t>
  </si>
  <si>
    <t>KING COUNTY FLOOD CONTROL CONTRACT</t>
  </si>
  <si>
    <t>0561</t>
  </si>
  <si>
    <t>KING COUNTY FLOOD CONTROL CONTRACT Total</t>
  </si>
  <si>
    <t>PUBLIC HEALTH</t>
  </si>
  <si>
    <t>0800.8026</t>
  </si>
  <si>
    <t>ORG ATTRIBUTES: CROSS-CUTTING BUSINESS SERVICES</t>
  </si>
  <si>
    <t>0800.8027</t>
  </si>
  <si>
    <t>PROTECTION: PREPAREDNESS</t>
  </si>
  <si>
    <t>0800.8030</t>
  </si>
  <si>
    <t>PROVISION: EMS GRANTS</t>
  </si>
  <si>
    <t>0800.8034</t>
  </si>
  <si>
    <t>PROMOTION: HEALTH PROMOTION AND DISEASE/INJURY PREVENTION</t>
  </si>
  <si>
    <t>0800.8036</t>
  </si>
  <si>
    <t>PROTECTION: INFECTIOUS DISEASE PREVENTION AND CONTROL</t>
  </si>
  <si>
    <t>0800.8041</t>
  </si>
  <si>
    <t>PROVISION: REGIONAL AND COMMUNITY BASED PROGRAMS</t>
  </si>
  <si>
    <t>0800.8049</t>
  </si>
  <si>
    <t>ORG ATTRIBUTES: REGIONAL AND CROSS-CUTTING SERVICES</t>
  </si>
  <si>
    <t>0800.8067</t>
  </si>
  <si>
    <t>PROTECTION: ENVIRONMENTAL HEALTH FIELD BASED SERVICES</t>
  </si>
  <si>
    <t>0800.8078</t>
  </si>
  <si>
    <t>PROVISION: PUBLIC HEALTH CENTER BASED SERVICES</t>
  </si>
  <si>
    <t>0800.8114</t>
  </si>
  <si>
    <t>PROMOTION: REGIONAL AND COMMUNITY BASED PROGRAMS</t>
  </si>
  <si>
    <t>0800.8184</t>
  </si>
  <si>
    <t>PROTECTION: REGIONAL AND COMMUNITY BASED PROGRAMS</t>
  </si>
  <si>
    <t>PUBLIC HEALTH Total</t>
  </si>
  <si>
    <t>MEDICAL EXAMINER</t>
  </si>
  <si>
    <t>0810</t>
  </si>
  <si>
    <t>MEDICAL EXAMINER Total</t>
  </si>
  <si>
    <t>INTER-COUNTY RIVER IMPROVEMENT</t>
  </si>
  <si>
    <t>0760</t>
  </si>
  <si>
    <t>INTER-COUNTY RIVER IMPROVEMENT Total</t>
  </si>
  <si>
    <t>GRANTS</t>
  </si>
  <si>
    <t>2140</t>
  </si>
  <si>
    <t>GRANTS Total</t>
  </si>
  <si>
    <t>BYRNE JUSTICE ASSISTANCE FFY10 GRANT</t>
  </si>
  <si>
    <t>0521</t>
  </si>
  <si>
    <t>2010 BYRNE JUSTICE ASSISTANCE GRANT</t>
  </si>
  <si>
    <t>BYRNE JUSTICE ASSISTANCE FFY10 GRANT Total</t>
  </si>
  <si>
    <t>WORK TRAINING PROGRAM</t>
  </si>
  <si>
    <t>0936.6800</t>
  </si>
  <si>
    <t>YOUTH TRAINING PROGRAMS</t>
  </si>
  <si>
    <t>0936.6810</t>
  </si>
  <si>
    <t>ADULT TRAINING PROGRAMS</t>
  </si>
  <si>
    <t>WORK TRAINING PROGRAM Total</t>
  </si>
  <si>
    <t>FEDERAL HOUSING AND COMMUNITY DEVELOPMENT</t>
  </si>
  <si>
    <t>0350.9650</t>
  </si>
  <si>
    <t>CDBG</t>
  </si>
  <si>
    <t>0350.9653</t>
  </si>
  <si>
    <t>HOME</t>
  </si>
  <si>
    <t>0350.9656</t>
  </si>
  <si>
    <t>OTHER HOUSING &amp; COMMUNITY DEVELOPMENT</t>
  </si>
  <si>
    <t>FEDERAL HOUSING AND COMMUNITY DEVELOPMENT Total</t>
  </si>
  <si>
    <t>NATURAL RESOURCES AND PARKS ADMINISTRATION</t>
  </si>
  <si>
    <t>0381.3115</t>
  </si>
  <si>
    <t>DNRP PUBLIC OUTREACH</t>
  </si>
  <si>
    <t>0381.3124</t>
  </si>
  <si>
    <t>DNRP POLICY DIRECTION AND NEW INITIATIVES</t>
  </si>
  <si>
    <t>0381.7070</t>
  </si>
  <si>
    <t>DNRP ADMINISTRATION</t>
  </si>
  <si>
    <t>0381.7073</t>
  </si>
  <si>
    <t>DNRP HISTORIC PRESERVATION</t>
  </si>
  <si>
    <t>NATURAL RESOURCES AND PARKS ADMINISTRATION Total</t>
  </si>
  <si>
    <t xml:space="preserve">SOLID WASTE </t>
  </si>
  <si>
    <t>0720.1453</t>
  </si>
  <si>
    <t>SOLID WASTE DIVISION SERVICES</t>
  </si>
  <si>
    <t>0720.1455</t>
  </si>
  <si>
    <t>SOLID WASTE ENGINEERING</t>
  </si>
  <si>
    <t>0720.7071</t>
  </si>
  <si>
    <t>SOLID WASTE OPERATIONS</t>
  </si>
  <si>
    <t>0720.7072</t>
  </si>
  <si>
    <t>RECYCLING AND ENVIRONMENTAL SERVICES</t>
  </si>
  <si>
    <t>SOLID WASTE  Total</t>
  </si>
  <si>
    <t>RADIO COMMUNICATION SERVICES (800 MHZ)</t>
  </si>
  <si>
    <t>0213</t>
  </si>
  <si>
    <t>RADIO COMMUNICATION SERVICES (800 MHZ) Total</t>
  </si>
  <si>
    <t>I-NET OPERATIONS</t>
  </si>
  <si>
    <t>0490</t>
  </si>
  <si>
    <t>I-NET OPERATIONS Total</t>
  </si>
  <si>
    <t>WASTEWATER TREATMENT</t>
  </si>
  <si>
    <t>4000M.WB410</t>
  </si>
  <si>
    <t>WTD ADMINISTRATION</t>
  </si>
  <si>
    <t>4000M.WB440</t>
  </si>
  <si>
    <t>WTD OPERATIONS</t>
  </si>
  <si>
    <t>4000M.WB460</t>
  </si>
  <si>
    <t>WTD ENVIRONMENTAL AND COMMUNITY SERVICES</t>
  </si>
  <si>
    <t>4000M.WB480</t>
  </si>
  <si>
    <t>WTD CAPITAL IMPROVEMENT PROJECTS PLANNING AND DELIVERY</t>
  </si>
  <si>
    <t>4000M.WB490</t>
  </si>
  <si>
    <t>WTD BRIGHTWATER</t>
  </si>
  <si>
    <t>WASTEWATER TREATMENT Total</t>
  </si>
  <si>
    <t>SAFETY AND CLAIMS MANAGEMENT</t>
  </si>
  <si>
    <t>0666</t>
  </si>
  <si>
    <t>SAFETY AND CLAIMS MANAGEMENT Total</t>
  </si>
  <si>
    <t>FINANCE AND BUSINESS OPERATIONS</t>
  </si>
  <si>
    <t>0138.6800M</t>
  </si>
  <si>
    <t>DIRECTOR'S OFFICE AND SUPPORT</t>
  </si>
  <si>
    <t>0138.6810M</t>
  </si>
  <si>
    <t>TREASURY</t>
  </si>
  <si>
    <t>0138.6820M</t>
  </si>
  <si>
    <t>PROCUREMENT AND CONTRACT SERVICES</t>
  </si>
  <si>
    <t>0138.6830M</t>
  </si>
  <si>
    <t>FINANCIAL MANAGEMENT</t>
  </si>
  <si>
    <t>0138.6850M</t>
  </si>
  <si>
    <t>BENEFIT PAYROLL RETIREMENT OPERATIONS</t>
  </si>
  <si>
    <t>FINANCE AND BUSINESS OPERATIONS Total</t>
  </si>
  <si>
    <t>DES EQUIPMENT REPLACEMENT</t>
  </si>
  <si>
    <t>0023</t>
  </si>
  <si>
    <t>DES IT EQUIPMENT REPLACEMENT</t>
  </si>
  <si>
    <t>DES EQUIPMENT REPLACEMENT Total</t>
  </si>
  <si>
    <t>OFFICE OF INFORMATION RESOURCE MANAGEMENT</t>
  </si>
  <si>
    <t>1550M</t>
  </si>
  <si>
    <t>OFFICE OF INFORMATION RESOURCE MANAGEMENT Total</t>
  </si>
  <si>
    <t>GEOGRAPHIC INFORMATION SYSTEMS</t>
  </si>
  <si>
    <t>3180M</t>
  </si>
  <si>
    <t>GEOGRAPHICAL INFORMATION SYSTEMS</t>
  </si>
  <si>
    <t>GEOGRAPHIC INFORMATION SYSTEMS Total</t>
  </si>
  <si>
    <t>BUSINESS RESOURCE CENTER</t>
  </si>
  <si>
    <t>0187</t>
  </si>
  <si>
    <t>BUSINESS RESOURCE CENTER Total</t>
  </si>
  <si>
    <t>EMPLOYEE BENEFITS</t>
  </si>
  <si>
    <t>0429.3048M</t>
  </si>
  <si>
    <t>BENEFITS ADMINISTRATION</t>
  </si>
  <si>
    <t>0429.3049M</t>
  </si>
  <si>
    <t>INSURED BENEFITS</t>
  </si>
  <si>
    <t>EMPLOYEE BENEFITS Total</t>
  </si>
  <si>
    <t>FACILITIES MANAGEMENT INTERNAL SERVICE</t>
  </si>
  <si>
    <t>0601.0602</t>
  </si>
  <si>
    <t>FMD BUILDING SERVICES</t>
  </si>
  <si>
    <t>0601.0604</t>
  </si>
  <si>
    <t>FMD CAPITAL PLANNING</t>
  </si>
  <si>
    <t>0601.0615</t>
  </si>
  <si>
    <t>FMD PRINT SHOP</t>
  </si>
  <si>
    <t>0601.5570</t>
  </si>
  <si>
    <t>FMD DIRECTOR</t>
  </si>
  <si>
    <t>FACILITIES MANAGEMENT INTERNAL SERVICE Total</t>
  </si>
  <si>
    <t>RISK MANAGEMENT</t>
  </si>
  <si>
    <t>0154</t>
  </si>
  <si>
    <t>RISK MANAGEMENT Total</t>
  </si>
  <si>
    <t>OIRM--TECHNOLOGY SERVICES</t>
  </si>
  <si>
    <t>0432</t>
  </si>
  <si>
    <t>TECHNOLOGY SERVICES</t>
  </si>
  <si>
    <t>OIRM--TECHNOLOGY SERVICES Total</t>
  </si>
  <si>
    <t>OIRM--TELECOMMUNICATIONS</t>
  </si>
  <si>
    <t>0433</t>
  </si>
  <si>
    <t>TELECOMMUNICATIONS</t>
  </si>
  <si>
    <t>OIRM--TELECOMMUNICATIONS Total</t>
  </si>
  <si>
    <t>LIMITED G.O. BOND REDEMPTION</t>
  </si>
  <si>
    <t>0465</t>
  </si>
  <si>
    <t>LIMITED G.O. BOND REDEMPTION Total</t>
  </si>
  <si>
    <t>UNLIMITED G.O. BOND REDEMPTION</t>
  </si>
  <si>
    <t>0466</t>
  </si>
  <si>
    <t>UNLIMITED G.O. BOND REDEMPTION Total</t>
  </si>
  <si>
    <t>STADIUM G.O. BOND REDEMPTION</t>
  </si>
  <si>
    <t>0467</t>
  </si>
  <si>
    <t>STADIUM G.O. BOND REDEMPTION Total</t>
  </si>
  <si>
    <t>WASTEWATER TREATMENT DEBT SERVICE</t>
  </si>
  <si>
    <t>4999M</t>
  </si>
  <si>
    <t>WASTEWATER TREATMENT DEBT SERVICE Total</t>
  </si>
  <si>
    <t>GENERAL CAPITAL IMPROVEMENT PROGRAMS</t>
  </si>
  <si>
    <t>3000</t>
  </si>
  <si>
    <t>CAPITAL IMPROVEMENT PROGRAM</t>
  </si>
  <si>
    <t>GENERAL CAPITAL IMPROVEMENT PROGRAMS Total</t>
  </si>
  <si>
    <t>WASTEWATER TREATMENT CAPITAL IMPROVEMENT PROGRAM</t>
  </si>
  <si>
    <t>3003</t>
  </si>
  <si>
    <t>WASTEWATER TREATMENT CAPITAL IMPROVEMENT PROGRAM Total</t>
  </si>
  <si>
    <t>SURFACE WATER CAPITAL IMPROVEMENT PROGRAM</t>
  </si>
  <si>
    <t>3004</t>
  </si>
  <si>
    <t>SURFACE WATER CAPITAL IMPROVEMENT PROGRAM Total</t>
  </si>
  <si>
    <t>MAJOR MAINTENANCE CAPITAL IMPROVEMENT PROGRAM</t>
  </si>
  <si>
    <t>3005</t>
  </si>
  <si>
    <t>MAJOR MAINTENANCE CAPITAL IMPROVEMENT PROGRAM Total</t>
  </si>
  <si>
    <t>ROADS</t>
  </si>
  <si>
    <t>0730.1664</t>
  </si>
  <si>
    <t>ROADS ADMINISTRATION</t>
  </si>
  <si>
    <t>ROADS Total</t>
  </si>
  <si>
    <t>AIRPORT</t>
  </si>
  <si>
    <t>0710.1765</t>
  </si>
  <si>
    <t>AIRPORT ADMINISTRATION</t>
  </si>
  <si>
    <t>AIRPORT Total</t>
  </si>
  <si>
    <t>PUBLIC TRANSPORTATION CAPITAL IMPROVEMENT PROGRAM</t>
  </si>
  <si>
    <t>3008</t>
  </si>
  <si>
    <t>PUBLIC TRANSPORTATION CAPITAL IMPROVEMENT PROGRAM Total</t>
  </si>
  <si>
    <t>SOLID WASTE CAPITAL IMPROVEMENT PROGRAM</t>
  </si>
  <si>
    <t>3006</t>
  </si>
  <si>
    <t>SOLID WASTE CAPITAL IMPROVEMENT PROGRAM Total</t>
  </si>
  <si>
    <t>DDES ABATEMENT FUND</t>
  </si>
  <si>
    <t>0525</t>
  </si>
  <si>
    <t>DDES ABATEMENT FUND Total</t>
  </si>
  <si>
    <t>NON-GENERAL FUND Sum</t>
  </si>
  <si>
    <t>Grand Total</t>
  </si>
  <si>
    <t>TOTAL OF ADOPTED SUPPLEMENTALS AS OF SEPTEMBER 30, 2011</t>
  </si>
  <si>
    <t>EXP</t>
  </si>
  <si>
    <t>2011 ADOPTED SECTION I</t>
  </si>
  <si>
    <t>Footnote</t>
  </si>
  <si>
    <r>
      <rPr>
        <vertAlign val="superscript"/>
        <sz val="8"/>
        <color indexed="8"/>
        <rFont val="Arial"/>
        <family val="2"/>
      </rPr>
      <t>1</t>
    </r>
    <r>
      <rPr>
        <sz val="8"/>
        <color indexed="8"/>
        <rFont val="Arial"/>
        <family val="2"/>
      </rPr>
      <t>Ordinance 16445 requires that the Executive submit a report to the Council when expenditures within a budget transparency section exceed 15 percent of the amount identified in Attachment I.  In 2011, the second year of implementation of ordinance 16445, the Executive will again (consistent with 2010) submit reports based on departmental variances of 15 percent from the adopted Attachment I values entered into the accounting/financial system adjusted for payroll reconciliation (COLAs, merit pay increases).  Reporting based on a comparison with those values would not necessarily identify all variances of 15 percent from the adopted Attachment I values.  Therefore Council staff are working with Executive staff to determine how best to capture that information to meet the ordinance requirements.</t>
    </r>
  </si>
  <si>
    <t>SHERIFF REORG</t>
  </si>
  <si>
    <t>ORDINANCE 17073</t>
  </si>
  <si>
    <t>ORDINANCE 17162</t>
  </si>
  <si>
    <t>ORDINANCE 17134</t>
  </si>
  <si>
    <t>ORDINANCE 17158</t>
  </si>
  <si>
    <t>ORDINANCE 17141</t>
  </si>
  <si>
    <t>ORDINANCE 17140</t>
  </si>
  <si>
    <t>ORDINANCE 17172</t>
  </si>
  <si>
    <t>ORDINANCE 17176</t>
  </si>
  <si>
    <t>ORDINANCE 17181</t>
  </si>
  <si>
    <t>3RD OMNIBUS</t>
  </si>
  <si>
    <t>GF</t>
  </si>
  <si>
    <t>KCIT Strategy and Performance</t>
  </si>
  <si>
    <t>KCIT Strategy and Performance Total</t>
  </si>
  <si>
    <t>KCIT Services</t>
  </si>
  <si>
    <t>KCIT Services Total</t>
  </si>
  <si>
    <t>KCIT Telecommunications</t>
  </si>
  <si>
    <t>KCIT Telecommunications Total</t>
  </si>
  <si>
    <t>MARINE DIVISION</t>
  </si>
  <si>
    <t>1460M</t>
  </si>
  <si>
    <t>MARINE DIVISION Total</t>
  </si>
  <si>
    <t>TRANSIT</t>
  </si>
  <si>
    <t>5000M.5110M</t>
  </si>
  <si>
    <t>TRANSIT GENERAL MANAGER AND STAFF</t>
  </si>
  <si>
    <t>TRANSIT Total</t>
  </si>
  <si>
    <t>DOT DIRECTOR'S OFFICE</t>
  </si>
  <si>
    <t>DOT DIRECTOR'S OFFICE Total</t>
  </si>
  <si>
    <t>EQUIPMENT RENTAL AND REVOLVING</t>
  </si>
  <si>
    <t>0750</t>
  </si>
  <si>
    <t>EQUIPMENT RENTAL AND REVOLVING Total</t>
  </si>
  <si>
    <t>MOTOR POOL EQUIPMENT RENTAL AND REVOLVING</t>
  </si>
  <si>
    <t>0780</t>
  </si>
  <si>
    <t>MOTOR POOL EQUIPMENT RENTAL AND REVOLVING Total</t>
  </si>
  <si>
    <t>New</t>
  </si>
  <si>
    <t>Road Improvement Guaranty</t>
  </si>
  <si>
    <t>0738</t>
  </si>
  <si>
    <t>ROAD IMPROVEMENT GUARANTY</t>
  </si>
  <si>
    <t>Road Improvement Guaranty Total</t>
  </si>
  <si>
    <t>FTES</t>
  </si>
  <si>
    <t>TOTAL TO DATE</t>
  </si>
  <si>
    <t>ROADS CAPITAL IMPROVEMENT PROGRAM</t>
  </si>
  <si>
    <t>3001</t>
  </si>
  <si>
    <t>ROADS CAPITAL IMPROVEMENT PROGRAM Total</t>
  </si>
  <si>
    <t>ATTACHMENT F:  2011 BUDGET DETAIL SPENDING PLAN, dated 12-06-11 (2)</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</si>
</sst>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s>
  <fonts count="42">
    <font>
      <sz val="10"/>
      <name val="Arial"/>
      <family val="0"/>
    </font>
    <font>
      <sz val="11"/>
      <color indexed="8"/>
      <name val="Calibri"/>
      <family val="2"/>
    </font>
    <font>
      <b/>
      <sz val="10"/>
      <name val="Arial"/>
      <family val="2"/>
    </font>
    <font>
      <strike/>
      <sz val="10"/>
      <name val="Arial"/>
      <family val="2"/>
    </font>
    <font>
      <u val="single"/>
      <sz val="10"/>
      <name val="Arial"/>
      <family val="2"/>
    </font>
    <font>
      <sz val="8"/>
      <color indexed="8"/>
      <name val="Arial"/>
      <family val="2"/>
    </font>
    <font>
      <vertAlign val="superscript"/>
      <sz val="8"/>
      <color indexed="8"/>
      <name val="Arial"/>
      <family val="2"/>
    </font>
    <font>
      <b/>
      <sz val="16"/>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00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top style="thin">
        <color indexed="8"/>
      </top>
      <bottom/>
    </border>
    <border>
      <left style="thin"/>
      <right/>
      <top style="thin">
        <color indexed="8"/>
      </top>
      <bottom/>
    </border>
    <border>
      <left style="thin">
        <color indexed="8"/>
      </left>
      <right/>
      <top/>
      <bottom/>
    </border>
    <border>
      <left/>
      <right/>
      <top style="thin">
        <color indexed="8"/>
      </top>
      <bottom/>
    </border>
    <border>
      <left style="thin">
        <color indexed="8"/>
      </left>
      <right/>
      <top style="thin"/>
      <bottom/>
    </border>
    <border>
      <left style="thin">
        <color indexed="8"/>
      </left>
      <right style="thin">
        <color indexed="8"/>
      </right>
      <top style="thin"/>
      <bottom/>
    </border>
    <border>
      <left style="thin">
        <color indexed="8"/>
      </left>
      <right style="thin">
        <color indexed="8"/>
      </right>
      <top style="thin">
        <color indexed="8"/>
      </top>
      <bottom/>
    </border>
    <border>
      <left style="thin"/>
      <right/>
      <top style="thin"/>
      <bottom/>
    </border>
    <border>
      <left/>
      <right/>
      <top style="thin"/>
      <bottom/>
    </border>
    <border>
      <left style="thin">
        <color indexed="8"/>
      </left>
      <right/>
      <top style="thin">
        <color indexed="8"/>
      </top>
      <bottom style="thin">
        <color indexed="8"/>
      </bottom>
    </border>
    <border>
      <left style="thin"/>
      <right/>
      <top style="thin">
        <color indexed="8"/>
      </top>
      <bottom style="thin">
        <color indexed="8"/>
      </bottom>
    </border>
    <border>
      <left/>
      <right/>
      <top style="thin">
        <color indexed="8"/>
      </top>
      <bottom style="thin">
        <color indexed="8"/>
      </bottom>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right style="thin"/>
      <top style="thin">
        <color indexed="8"/>
      </top>
      <bottom style="thin">
        <color indexed="8"/>
      </bottom>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0" borderId="0">
      <alignment/>
      <protection/>
    </xf>
    <xf numFmtId="0" fontId="24" fillId="0" borderId="0">
      <alignment/>
      <protection/>
    </xf>
    <xf numFmtId="0" fontId="24" fillId="0" borderId="0">
      <alignment/>
      <protection/>
    </xf>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66">
    <xf numFmtId="0" fontId="0" fillId="0" borderId="0" xfId="0" applyAlignment="1">
      <alignment/>
    </xf>
    <xf numFmtId="0" fontId="7" fillId="0" borderId="0" xfId="0" applyFont="1" applyFill="1" applyBorder="1" applyAlignment="1">
      <alignment/>
    </xf>
    <xf numFmtId="0" fontId="0" fillId="0" borderId="0" xfId="0" applyFill="1" applyBorder="1" applyAlignment="1">
      <alignment horizontal="center"/>
    </xf>
    <xf numFmtId="0" fontId="0" fillId="0" borderId="0" xfId="62" applyFill="1" applyAlignment="1">
      <alignment horizontal="center"/>
      <protection/>
    </xf>
    <xf numFmtId="0" fontId="0" fillId="0" borderId="0" xfId="62" applyFill="1">
      <alignment/>
      <protection/>
    </xf>
    <xf numFmtId="0" fontId="0" fillId="0" borderId="0" xfId="62" applyFont="1" applyFill="1">
      <alignment/>
      <protection/>
    </xf>
    <xf numFmtId="0" fontId="0" fillId="0" borderId="0" xfId="62" applyFill="1" applyAlignment="1">
      <alignment wrapText="1"/>
      <protection/>
    </xf>
    <xf numFmtId="164" fontId="0" fillId="0" borderId="0" xfId="42" applyNumberFormat="1" applyFont="1" applyFill="1" applyAlignment="1">
      <alignment/>
    </xf>
    <xf numFmtId="164" fontId="0" fillId="0" borderId="0" xfId="42" applyNumberFormat="1" applyFill="1" applyAlignment="1">
      <alignment/>
    </xf>
    <xf numFmtId="43" fontId="0" fillId="0" borderId="0" xfId="42" applyFill="1" applyAlignment="1">
      <alignment/>
    </xf>
    <xf numFmtId="0" fontId="0" fillId="0" borderId="10" xfId="0" applyFill="1" applyBorder="1" applyAlignment="1">
      <alignment/>
    </xf>
    <xf numFmtId="0" fontId="0" fillId="0" borderId="10" xfId="0" applyFill="1" applyBorder="1" applyAlignment="1">
      <alignment horizontal="center"/>
    </xf>
    <xf numFmtId="0" fontId="2" fillId="0" borderId="11" xfId="0" applyFont="1" applyFill="1" applyBorder="1" applyAlignment="1">
      <alignment/>
    </xf>
    <xf numFmtId="0" fontId="2" fillId="0" borderId="12" xfId="0" applyFont="1" applyFill="1" applyBorder="1" applyAlignment="1">
      <alignment/>
    </xf>
    <xf numFmtId="0" fontId="0" fillId="0" borderId="0" xfId="0" applyFill="1" applyAlignment="1">
      <alignment/>
    </xf>
    <xf numFmtId="0" fontId="2" fillId="0" borderId="13" xfId="0" applyFont="1" applyFill="1" applyBorder="1" applyAlignment="1">
      <alignment horizontal="center" wrapText="1"/>
    </xf>
    <xf numFmtId="0" fontId="2" fillId="0" borderId="13" xfId="0" applyFont="1" applyFill="1" applyBorder="1" applyAlignment="1">
      <alignment wrapText="1"/>
    </xf>
    <xf numFmtId="0" fontId="2" fillId="0" borderId="11" xfId="0" applyFont="1" applyFill="1" applyBorder="1" applyAlignment="1">
      <alignment horizontal="right"/>
    </xf>
    <xf numFmtId="0" fontId="2" fillId="0" borderId="14" xfId="0" applyFont="1" applyFill="1" applyBorder="1" applyAlignment="1">
      <alignment horizontal="right"/>
    </xf>
    <xf numFmtId="164" fontId="2" fillId="0" borderId="11" xfId="42" applyNumberFormat="1" applyFont="1" applyFill="1" applyBorder="1" applyAlignment="1">
      <alignment horizontal="right"/>
    </xf>
    <xf numFmtId="43" fontId="2" fillId="0" borderId="14" xfId="42" applyFont="1" applyFill="1" applyBorder="1" applyAlignment="1">
      <alignment horizontal="right"/>
    </xf>
    <xf numFmtId="0" fontId="2" fillId="0" borderId="15" xfId="0" applyFont="1" applyFill="1" applyBorder="1" applyAlignment="1">
      <alignment horizontal="right"/>
    </xf>
    <xf numFmtId="0" fontId="2" fillId="0" borderId="16" xfId="0" applyFont="1" applyFill="1" applyBorder="1" applyAlignment="1">
      <alignment horizontal="right"/>
    </xf>
    <xf numFmtId="0" fontId="2" fillId="0" borderId="0" xfId="0" applyFont="1" applyFill="1" applyAlignment="1">
      <alignment/>
    </xf>
    <xf numFmtId="0" fontId="2" fillId="0" borderId="0" xfId="62" applyFont="1" applyFill="1">
      <alignment/>
      <protection/>
    </xf>
    <xf numFmtId="0" fontId="0" fillId="0" borderId="11" xfId="0" applyFill="1" applyBorder="1" applyAlignment="1">
      <alignment/>
    </xf>
    <xf numFmtId="0" fontId="0" fillId="0" borderId="12" xfId="0" applyFill="1" applyBorder="1" applyAlignment="1">
      <alignment horizontal="center"/>
    </xf>
    <xf numFmtId="0" fontId="0" fillId="0" borderId="12" xfId="0" applyFill="1" applyBorder="1" applyAlignment="1">
      <alignment/>
    </xf>
    <xf numFmtId="38" fontId="0" fillId="0" borderId="11" xfId="0" applyNumberFormat="1" applyFill="1" applyBorder="1" applyAlignment="1">
      <alignment/>
    </xf>
    <xf numFmtId="40" fontId="0" fillId="0" borderId="14" xfId="0" applyNumberFormat="1" applyFill="1" applyBorder="1" applyAlignment="1">
      <alignment/>
    </xf>
    <xf numFmtId="164" fontId="0" fillId="0" borderId="11" xfId="42" applyNumberFormat="1" applyFont="1" applyFill="1" applyBorder="1" applyAlignment="1">
      <alignment/>
    </xf>
    <xf numFmtId="43" fontId="0" fillId="0" borderId="14" xfId="42" applyFont="1" applyFill="1" applyBorder="1" applyAlignment="1">
      <alignment/>
    </xf>
    <xf numFmtId="40" fontId="0" fillId="0" borderId="17" xfId="0" applyNumberFormat="1" applyFill="1" applyBorder="1" applyAlignment="1">
      <alignment/>
    </xf>
    <xf numFmtId="0" fontId="0" fillId="0" borderId="15" xfId="0" applyFill="1" applyBorder="1" applyAlignment="1">
      <alignment/>
    </xf>
    <xf numFmtId="0" fontId="0" fillId="0" borderId="18" xfId="0" applyFill="1" applyBorder="1" applyAlignment="1">
      <alignment horizontal="center"/>
    </xf>
    <xf numFmtId="0" fontId="0" fillId="0" borderId="18" xfId="0" applyFill="1" applyBorder="1" applyAlignment="1">
      <alignment/>
    </xf>
    <xf numFmtId="38" fontId="0" fillId="0" borderId="15" xfId="0" applyNumberFormat="1" applyFill="1" applyBorder="1" applyAlignment="1">
      <alignment/>
    </xf>
    <xf numFmtId="40" fontId="0" fillId="0" borderId="19" xfId="0" applyNumberFormat="1" applyFill="1" applyBorder="1" applyAlignment="1">
      <alignment/>
    </xf>
    <xf numFmtId="164" fontId="0" fillId="0" borderId="15" xfId="42" applyNumberFormat="1" applyFont="1" applyFill="1" applyBorder="1" applyAlignment="1">
      <alignment/>
    </xf>
    <xf numFmtId="43" fontId="0" fillId="0" borderId="19" xfId="42" applyFont="1" applyFill="1" applyBorder="1" applyAlignment="1">
      <alignment/>
    </xf>
    <xf numFmtId="40" fontId="0" fillId="0" borderId="16" xfId="0" applyNumberFormat="1" applyFill="1" applyBorder="1" applyAlignment="1">
      <alignment/>
    </xf>
    <xf numFmtId="0" fontId="3" fillId="0" borderId="18" xfId="0" applyFont="1" applyFill="1" applyBorder="1" applyAlignment="1">
      <alignment/>
    </xf>
    <xf numFmtId="0" fontId="4" fillId="0" borderId="18" xfId="0" applyFont="1" applyFill="1" applyBorder="1" applyAlignment="1">
      <alignment/>
    </xf>
    <xf numFmtId="0" fontId="0" fillId="0" borderId="18" xfId="0" applyFill="1" applyBorder="1" applyAlignment="1" quotePrefix="1">
      <alignment horizontal="center"/>
    </xf>
    <xf numFmtId="0" fontId="0" fillId="0" borderId="18" xfId="0" applyFill="1" applyBorder="1" applyAlignment="1" quotePrefix="1">
      <alignment/>
    </xf>
    <xf numFmtId="0" fontId="0" fillId="0" borderId="20" xfId="0" applyFill="1" applyBorder="1" applyAlignment="1">
      <alignment/>
    </xf>
    <xf numFmtId="0" fontId="0" fillId="0" borderId="21" xfId="0" applyFill="1" applyBorder="1" applyAlignment="1">
      <alignment horizontal="center"/>
    </xf>
    <xf numFmtId="0" fontId="0" fillId="0" borderId="21" xfId="0" applyFill="1" applyBorder="1" applyAlignment="1">
      <alignment/>
    </xf>
    <xf numFmtId="38" fontId="0" fillId="0" borderId="20" xfId="0" applyNumberFormat="1" applyFill="1" applyBorder="1" applyAlignment="1">
      <alignment/>
    </xf>
    <xf numFmtId="40" fontId="0" fillId="0" borderId="22" xfId="0" applyNumberFormat="1" applyFill="1" applyBorder="1" applyAlignment="1">
      <alignment/>
    </xf>
    <xf numFmtId="164" fontId="0" fillId="0" borderId="20" xfId="42" applyNumberFormat="1" applyFont="1" applyFill="1" applyBorder="1" applyAlignment="1">
      <alignment/>
    </xf>
    <xf numFmtId="43" fontId="0" fillId="0" borderId="22" xfId="42" applyFont="1" applyFill="1" applyBorder="1" applyAlignment="1">
      <alignment/>
    </xf>
    <xf numFmtId="40" fontId="0" fillId="0" borderId="23" xfId="0" applyNumberFormat="1" applyFill="1" applyBorder="1" applyAlignment="1">
      <alignment/>
    </xf>
    <xf numFmtId="0" fontId="0" fillId="0" borderId="0" xfId="0" applyFill="1" applyAlignment="1">
      <alignment horizontal="center"/>
    </xf>
    <xf numFmtId="43" fontId="0" fillId="0" borderId="0" xfId="42" applyFont="1" applyFill="1" applyAlignment="1">
      <alignment/>
    </xf>
    <xf numFmtId="43" fontId="0" fillId="0" borderId="0" xfId="0" applyNumberFormat="1" applyFill="1" applyAlignment="1">
      <alignment/>
    </xf>
    <xf numFmtId="0" fontId="41" fillId="0" borderId="0" xfId="0" applyFont="1" applyFill="1" applyAlignment="1">
      <alignment wrapText="1" readingOrder="1"/>
    </xf>
    <xf numFmtId="0" fontId="2" fillId="0" borderId="22" xfId="0" applyFont="1" applyFill="1" applyBorder="1" applyAlignment="1">
      <alignment horizontal="center" wrapText="1"/>
    </xf>
    <xf numFmtId="0" fontId="2" fillId="0" borderId="24" xfId="0" applyFont="1" applyFill="1" applyBorder="1" applyAlignment="1">
      <alignment horizontal="center" wrapText="1"/>
    </xf>
    <xf numFmtId="0" fontId="2" fillId="0" borderId="22"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20"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20"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41" fillId="0" borderId="0" xfId="0" applyFont="1" applyFill="1" applyAlignment="1">
      <alignment horizontal="left" wrapText="1" readingOrder="1"/>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3 2" xfId="46"/>
    <cellStyle name="Comma 4" xfId="47"/>
    <cellStyle name="Comma 5" xfId="48"/>
    <cellStyle name="Comma 6" xfId="49"/>
    <cellStyle name="Currency" xfId="50"/>
    <cellStyle name="Currency [0]" xfId="51"/>
    <cellStyle name="Currency 2" xfId="52"/>
    <cellStyle name="Explanatory Text" xfId="53"/>
    <cellStyle name="Good" xfId="54"/>
    <cellStyle name="Heading 1" xfId="55"/>
    <cellStyle name="Heading 2" xfId="56"/>
    <cellStyle name="Heading 3" xfId="57"/>
    <cellStyle name="Heading 4" xfId="58"/>
    <cellStyle name="Input" xfId="59"/>
    <cellStyle name="Linked Cell" xfId="60"/>
    <cellStyle name="Neutral" xfId="61"/>
    <cellStyle name="Normal 2" xfId="62"/>
    <cellStyle name="Normal 3" xfId="63"/>
    <cellStyle name="Normal 4" xfId="64"/>
    <cellStyle name="Note" xfId="65"/>
    <cellStyle name="Output" xfId="66"/>
    <cellStyle name="Percent"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Ord\11Ord\2011_3QOrdLog.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sterOLD"/>
      <sheetName val="Appropriation"/>
      <sheetName val="Departments"/>
      <sheetName val="Omnibus"/>
      <sheetName val="Omnibus2"/>
      <sheetName val="Omnibus3"/>
      <sheetName val="OTHER"/>
      <sheetName val="Attachment D"/>
      <sheetName val="Attachment E"/>
      <sheetName val="Attachment I"/>
      <sheetName val="PayRec "/>
      <sheetName val="2010_2011 Carryover"/>
      <sheetName val="Master"/>
      <sheetName val="Pivot Appro Summary"/>
      <sheetName val="Pivot Section Summary"/>
    </sheetNames>
    <sheetDataSet>
      <sheetData sheetId="1">
        <row r="6">
          <cell r="A6" t="str">
            <v>Appro1</v>
          </cell>
          <cell r="B6" t="str">
            <v>BIENNIAL</v>
          </cell>
          <cell r="C6" t="str">
            <v>Order</v>
          </cell>
          <cell r="D6" t="str">
            <v>Dept</v>
          </cell>
          <cell r="E6" t="str">
            <v>Dept Name</v>
          </cell>
          <cell r="F6" t="str">
            <v>Section</v>
          </cell>
          <cell r="G6" t="str">
            <v>Fund</v>
          </cell>
          <cell r="H6" t="str">
            <v>Fund Name</v>
          </cell>
          <cell r="I6" t="str">
            <v>Appro</v>
          </cell>
          <cell r="J6" t="str">
            <v>Appro Name</v>
          </cell>
          <cell r="K6" t="str">
            <v>Program Area</v>
          </cell>
          <cell r="L6" t="str">
            <v>Expenditures</v>
          </cell>
          <cell r="M6" t="str">
            <v>Revenues</v>
          </cell>
          <cell r="N6" t="str">
            <v>FTE</v>
          </cell>
        </row>
        <row r="7">
          <cell r="A7" t="str">
            <v>0010</v>
          </cell>
          <cell r="C7">
            <v>1</v>
          </cell>
          <cell r="D7" t="str">
            <v>01</v>
          </cell>
          <cell r="E7" t="str">
            <v>01 Legislative Agencies</v>
          </cell>
          <cell r="F7">
            <v>4</v>
          </cell>
          <cell r="G7" t="str">
            <v>0010</v>
          </cell>
          <cell r="H7" t="str">
            <v>General</v>
          </cell>
          <cell r="I7" t="str">
            <v>0010</v>
          </cell>
          <cell r="J7" t="str">
            <v>County Council</v>
          </cell>
          <cell r="K7" t="str">
            <v>GG</v>
          </cell>
          <cell r="L7">
            <v>5042483</v>
          </cell>
          <cell r="M7">
            <v>0</v>
          </cell>
          <cell r="N7">
            <v>57</v>
          </cell>
        </row>
        <row r="8">
          <cell r="A8" t="str">
            <v>0020</v>
          </cell>
          <cell r="C8">
            <v>2</v>
          </cell>
          <cell r="D8" t="str">
            <v>01</v>
          </cell>
          <cell r="E8" t="str">
            <v>01 Legislative Agencies</v>
          </cell>
          <cell r="F8">
            <v>5</v>
          </cell>
          <cell r="G8" t="str">
            <v>0010</v>
          </cell>
          <cell r="H8" t="str">
            <v>General</v>
          </cell>
          <cell r="I8" t="str">
            <v>0020</v>
          </cell>
          <cell r="J8" t="str">
            <v>Council Administration</v>
          </cell>
          <cell r="K8" t="str">
            <v>GG</v>
          </cell>
          <cell r="L8">
            <v>8045321</v>
          </cell>
          <cell r="M8">
            <v>0</v>
          </cell>
          <cell r="N8">
            <v>54.1</v>
          </cell>
        </row>
        <row r="9">
          <cell r="A9" t="str">
            <v>0023</v>
          </cell>
          <cell r="C9">
            <v>102</v>
          </cell>
          <cell r="D9" t="str">
            <v>40</v>
          </cell>
          <cell r="E9" t="str">
            <v>40 Executive Services</v>
          </cell>
          <cell r="F9">
            <v>105</v>
          </cell>
          <cell r="G9" t="str">
            <v>5461</v>
          </cell>
          <cell r="H9" t="str">
            <v>DES IT Equipment Replacement</v>
          </cell>
          <cell r="I9" t="str">
            <v>0023</v>
          </cell>
          <cell r="J9" t="str">
            <v>DES Equipment Replacement</v>
          </cell>
          <cell r="K9" t="str">
            <v>GG</v>
          </cell>
          <cell r="L9">
            <v>374695</v>
          </cell>
          <cell r="M9">
            <v>399870</v>
          </cell>
          <cell r="N9">
            <v>0</v>
          </cell>
        </row>
        <row r="10">
          <cell r="A10" t="str">
            <v>0030</v>
          </cell>
          <cell r="C10">
            <v>3</v>
          </cell>
          <cell r="D10" t="str">
            <v>01</v>
          </cell>
          <cell r="E10" t="str">
            <v>01 Legislative Agencies</v>
          </cell>
          <cell r="F10">
            <v>6</v>
          </cell>
          <cell r="G10" t="str">
            <v>0010</v>
          </cell>
          <cell r="H10" t="str">
            <v>General</v>
          </cell>
          <cell r="I10" t="str">
            <v>0030</v>
          </cell>
          <cell r="J10" t="str">
            <v>Hearing Examiner</v>
          </cell>
          <cell r="K10" t="str">
            <v>GG</v>
          </cell>
          <cell r="L10">
            <v>544113</v>
          </cell>
          <cell r="M10">
            <v>0</v>
          </cell>
          <cell r="N10">
            <v>5</v>
          </cell>
        </row>
        <row r="11">
          <cell r="A11" t="str">
            <v>0040</v>
          </cell>
          <cell r="C11">
            <v>4</v>
          </cell>
          <cell r="D11" t="str">
            <v>01</v>
          </cell>
          <cell r="E11" t="str">
            <v>01 Legislative Agencies</v>
          </cell>
          <cell r="F11">
            <v>7</v>
          </cell>
          <cell r="G11" t="str">
            <v>0010</v>
          </cell>
          <cell r="H11" t="str">
            <v>General</v>
          </cell>
          <cell r="I11" t="str">
            <v>0040</v>
          </cell>
          <cell r="J11" t="str">
            <v>County Auditor</v>
          </cell>
          <cell r="K11" t="str">
            <v>GG</v>
          </cell>
          <cell r="L11">
            <v>1530258</v>
          </cell>
          <cell r="M11">
            <v>0</v>
          </cell>
          <cell r="N11">
            <v>16.9</v>
          </cell>
        </row>
        <row r="12">
          <cell r="A12" t="str">
            <v>0050</v>
          </cell>
          <cell r="C12">
            <v>5</v>
          </cell>
          <cell r="D12" t="str">
            <v>01</v>
          </cell>
          <cell r="E12" t="str">
            <v>01 Legislative Agencies</v>
          </cell>
          <cell r="F12">
            <v>8</v>
          </cell>
          <cell r="G12" t="str">
            <v>0010</v>
          </cell>
          <cell r="H12" t="str">
            <v>General</v>
          </cell>
          <cell r="I12" t="str">
            <v>0050</v>
          </cell>
          <cell r="J12" t="str">
            <v>Ombudsman/Tax Advisor</v>
          </cell>
          <cell r="K12" t="str">
            <v>GG</v>
          </cell>
          <cell r="L12">
            <v>1091162</v>
          </cell>
          <cell r="M12">
            <v>0</v>
          </cell>
          <cell r="N12">
            <v>10</v>
          </cell>
        </row>
        <row r="13">
          <cell r="A13" t="str">
            <v>0060</v>
          </cell>
          <cell r="C13">
            <v>6</v>
          </cell>
          <cell r="D13" t="str">
            <v>01</v>
          </cell>
          <cell r="E13" t="str">
            <v>01 Legislative Agencies</v>
          </cell>
          <cell r="F13">
            <v>9</v>
          </cell>
          <cell r="G13" t="str">
            <v>0010</v>
          </cell>
          <cell r="H13" t="str">
            <v>General</v>
          </cell>
          <cell r="I13" t="str">
            <v>0060</v>
          </cell>
          <cell r="J13" t="str">
            <v>King County Civic Television</v>
          </cell>
          <cell r="K13" t="str">
            <v>GG</v>
          </cell>
          <cell r="L13">
            <v>563909</v>
          </cell>
          <cell r="M13">
            <v>0</v>
          </cell>
          <cell r="N13">
            <v>6</v>
          </cell>
        </row>
        <row r="14">
          <cell r="A14" t="str">
            <v>0070</v>
          </cell>
          <cell r="C14">
            <v>7</v>
          </cell>
          <cell r="D14" t="str">
            <v>01</v>
          </cell>
          <cell r="E14" t="str">
            <v>01 Legislative Agencies</v>
          </cell>
          <cell r="F14">
            <v>10</v>
          </cell>
          <cell r="G14" t="str">
            <v>0010</v>
          </cell>
          <cell r="H14" t="str">
            <v>General</v>
          </cell>
          <cell r="I14" t="str">
            <v>0070</v>
          </cell>
          <cell r="J14" t="str">
            <v>Board of Appeals</v>
          </cell>
          <cell r="K14" t="str">
            <v>GG</v>
          </cell>
          <cell r="L14">
            <v>656332</v>
          </cell>
          <cell r="M14">
            <v>0</v>
          </cell>
          <cell r="N14">
            <v>4</v>
          </cell>
        </row>
        <row r="15">
          <cell r="A15" t="str">
            <v>0085</v>
          </cell>
          <cell r="C15">
            <v>8</v>
          </cell>
          <cell r="D15" t="str">
            <v>01</v>
          </cell>
          <cell r="E15" t="str">
            <v>01 Legislative Agencies</v>
          </cell>
          <cell r="F15">
            <v>11</v>
          </cell>
          <cell r="G15" t="str">
            <v>0010</v>
          </cell>
          <cell r="H15" t="str">
            <v>General</v>
          </cell>
          <cell r="I15" t="str">
            <v>0085</v>
          </cell>
          <cell r="J15" t="str">
            <v>Office of Law Enforcement Oversight</v>
          </cell>
          <cell r="K15" t="str">
            <v>GG</v>
          </cell>
          <cell r="L15">
            <v>335344</v>
          </cell>
          <cell r="M15">
            <v>0</v>
          </cell>
          <cell r="N15">
            <v>4</v>
          </cell>
        </row>
        <row r="16">
          <cell r="A16" t="str">
            <v>0086</v>
          </cell>
          <cell r="C16">
            <v>9</v>
          </cell>
          <cell r="D16" t="str">
            <v>01</v>
          </cell>
          <cell r="E16" t="str">
            <v>01 Legislative Agencies</v>
          </cell>
          <cell r="F16">
            <v>12</v>
          </cell>
          <cell r="G16" t="str">
            <v>0010</v>
          </cell>
          <cell r="H16" t="str">
            <v>General</v>
          </cell>
          <cell r="I16" t="str">
            <v>0086</v>
          </cell>
          <cell r="J16" t="str">
            <v>Charter Review and Districting Committee</v>
          </cell>
          <cell r="K16" t="str">
            <v>GG</v>
          </cell>
          <cell r="L16">
            <v>280000</v>
          </cell>
          <cell r="M16">
            <v>0</v>
          </cell>
          <cell r="N16">
            <v>0</v>
          </cell>
        </row>
        <row r="17">
          <cell r="A17" t="str">
            <v>0087</v>
          </cell>
          <cell r="C17">
            <v>10</v>
          </cell>
          <cell r="D17" t="str">
            <v>96</v>
          </cell>
          <cell r="E17" t="str">
            <v>96 Administrative Offices</v>
          </cell>
          <cell r="F17">
            <v>13</v>
          </cell>
          <cell r="G17" t="str">
            <v>0010</v>
          </cell>
          <cell r="H17" t="str">
            <v>General</v>
          </cell>
          <cell r="I17" t="str">
            <v>0087</v>
          </cell>
          <cell r="J17" t="str">
            <v>Office of Economic and Financial Analysis</v>
          </cell>
          <cell r="K17" t="str">
            <v>GG</v>
          </cell>
          <cell r="L17">
            <v>345604</v>
          </cell>
          <cell r="M17">
            <v>0</v>
          </cell>
          <cell r="N17">
            <v>2.5</v>
          </cell>
        </row>
        <row r="18">
          <cell r="A18" t="str">
            <v>0088</v>
          </cell>
          <cell r="C18">
            <v>86</v>
          </cell>
          <cell r="D18" t="str">
            <v>40</v>
          </cell>
          <cell r="E18" t="str">
            <v>40 Executive Services</v>
          </cell>
          <cell r="F18">
            <v>89</v>
          </cell>
          <cell r="G18" t="str">
            <v>1471</v>
          </cell>
          <cell r="H18" t="str">
            <v>Historical Preservation Program</v>
          </cell>
          <cell r="I18" t="str">
            <v>0088</v>
          </cell>
          <cell r="J18" t="str">
            <v>Historical Preservation Program</v>
          </cell>
          <cell r="K18" t="str">
            <v>GG</v>
          </cell>
          <cell r="L18">
            <v>456339</v>
          </cell>
          <cell r="M18">
            <v>460000</v>
          </cell>
          <cell r="N18">
            <v>0</v>
          </cell>
        </row>
        <row r="19">
          <cell r="A19" t="str">
            <v>0091</v>
          </cell>
          <cell r="C19">
            <v>78</v>
          </cell>
          <cell r="D19" t="str">
            <v>96</v>
          </cell>
          <cell r="E19" t="str">
            <v>96 Administrative Offices</v>
          </cell>
          <cell r="F19">
            <v>81</v>
          </cell>
          <cell r="G19" t="str">
            <v>1391</v>
          </cell>
          <cell r="H19" t="str">
            <v>Risk Abatement I</v>
          </cell>
          <cell r="I19" t="str">
            <v>0091</v>
          </cell>
          <cell r="J19" t="str">
            <v>OMB/Duncan/Roberts Lawsuit Administration</v>
          </cell>
          <cell r="K19" t="str">
            <v>GG</v>
          </cell>
          <cell r="L19">
            <v>50000</v>
          </cell>
          <cell r="M19">
            <v>0</v>
          </cell>
          <cell r="N19">
            <v>0</v>
          </cell>
        </row>
        <row r="20">
          <cell r="A20" t="str">
            <v>0110</v>
          </cell>
          <cell r="C20">
            <v>11</v>
          </cell>
          <cell r="D20" t="str">
            <v>11</v>
          </cell>
          <cell r="E20" t="str">
            <v>11 County Executive</v>
          </cell>
          <cell r="F20">
            <v>14</v>
          </cell>
          <cell r="G20" t="str">
            <v>0010</v>
          </cell>
          <cell r="H20" t="str">
            <v>General</v>
          </cell>
          <cell r="I20" t="str">
            <v>0110</v>
          </cell>
          <cell r="J20" t="str">
            <v>County Executive</v>
          </cell>
          <cell r="K20" t="str">
            <v>GG</v>
          </cell>
          <cell r="L20">
            <v>327411</v>
          </cell>
          <cell r="M20">
            <v>5749</v>
          </cell>
          <cell r="N20">
            <v>2</v>
          </cell>
        </row>
        <row r="21">
          <cell r="A21" t="str">
            <v>0117</v>
          </cell>
          <cell r="C21">
            <v>64</v>
          </cell>
          <cell r="D21" t="str">
            <v>93</v>
          </cell>
          <cell r="E21" t="str">
            <v>93 Community &amp; Human Services</v>
          </cell>
          <cell r="F21">
            <v>67</v>
          </cell>
          <cell r="G21" t="str">
            <v>1141</v>
          </cell>
          <cell r="H21" t="str">
            <v>Veterans and Family Levy</v>
          </cell>
          <cell r="I21" t="str">
            <v>0117</v>
          </cell>
          <cell r="J21" t="str">
            <v>Veterans and Family Levy</v>
          </cell>
          <cell r="K21" t="str">
            <v>HHS</v>
          </cell>
          <cell r="L21">
            <v>12181323</v>
          </cell>
          <cell r="M21">
            <v>7784335</v>
          </cell>
          <cell r="N21">
            <v>11</v>
          </cell>
        </row>
        <row r="22">
          <cell r="A22" t="str">
            <v>0118</v>
          </cell>
          <cell r="C22">
            <v>65</v>
          </cell>
          <cell r="D22" t="str">
            <v>93</v>
          </cell>
          <cell r="E22" t="str">
            <v>93 Community &amp; Human Services</v>
          </cell>
          <cell r="F22">
            <v>68</v>
          </cell>
          <cell r="G22" t="str">
            <v>1142</v>
          </cell>
          <cell r="H22" t="str">
            <v>Human Services Levy</v>
          </cell>
          <cell r="I22" t="str">
            <v>0118</v>
          </cell>
          <cell r="J22" t="str">
            <v>Human Services Levy</v>
          </cell>
          <cell r="K22" t="str">
            <v>HHS</v>
          </cell>
          <cell r="L22">
            <v>10709151</v>
          </cell>
          <cell r="M22">
            <v>7721263</v>
          </cell>
          <cell r="N22">
            <v>4.5</v>
          </cell>
        </row>
        <row r="23">
          <cell r="A23" t="str">
            <v>0120</v>
          </cell>
          <cell r="C23">
            <v>12</v>
          </cell>
          <cell r="D23" t="str">
            <v>11</v>
          </cell>
          <cell r="E23" t="str">
            <v>11 County Executive</v>
          </cell>
          <cell r="F23">
            <v>15</v>
          </cell>
          <cell r="G23" t="str">
            <v>0010</v>
          </cell>
          <cell r="H23" t="str">
            <v>General</v>
          </cell>
          <cell r="I23" t="str">
            <v>0120</v>
          </cell>
          <cell r="J23" t="str">
            <v>Office of the Executive</v>
          </cell>
          <cell r="K23" t="str">
            <v>GG</v>
          </cell>
          <cell r="L23">
            <v>3281866</v>
          </cell>
          <cell r="M23">
            <v>0</v>
          </cell>
          <cell r="N23">
            <v>21</v>
          </cell>
        </row>
        <row r="24">
          <cell r="A24" t="str">
            <v>0137</v>
          </cell>
          <cell r="B24" t="str">
            <v>Y</v>
          </cell>
          <cell r="C24">
            <v>134</v>
          </cell>
          <cell r="D24" t="str">
            <v>70</v>
          </cell>
          <cell r="E24" t="str">
            <v>70 Transportation</v>
          </cell>
          <cell r="F24">
            <v>134</v>
          </cell>
          <cell r="G24" t="str">
            <v>5441</v>
          </cell>
          <cell r="H24" t="str">
            <v>Water Pollution Control Equipment</v>
          </cell>
          <cell r="I24" t="str">
            <v>0137</v>
          </cell>
          <cell r="J24" t="str">
            <v>Wastewater Equipment Rental and Revolving</v>
          </cell>
          <cell r="K24" t="str">
            <v>PE</v>
          </cell>
          <cell r="L24">
            <v>9385121</v>
          </cell>
          <cell r="M24">
            <v>5532291</v>
          </cell>
          <cell r="N24">
            <v>0</v>
          </cell>
        </row>
        <row r="25">
          <cell r="A25" t="str">
            <v>0138</v>
          </cell>
          <cell r="C25">
            <v>101</v>
          </cell>
          <cell r="D25" t="str">
            <v>40</v>
          </cell>
          <cell r="E25" t="str">
            <v>40 Executive Services</v>
          </cell>
          <cell r="F25">
            <v>104</v>
          </cell>
          <cell r="G25" t="str">
            <v>5450</v>
          </cell>
          <cell r="H25" t="str">
            <v>Financial Services</v>
          </cell>
          <cell r="I25" t="str">
            <v>0138</v>
          </cell>
          <cell r="J25" t="str">
            <v>Finance and Business Operations</v>
          </cell>
          <cell r="K25" t="str">
            <v>GG</v>
          </cell>
          <cell r="L25">
            <v>28728117</v>
          </cell>
          <cell r="M25">
            <v>26778541</v>
          </cell>
          <cell r="N25">
            <v>191.48</v>
          </cell>
        </row>
        <row r="26">
          <cell r="A26" t="str">
            <v>0140</v>
          </cell>
          <cell r="C26">
            <v>13</v>
          </cell>
          <cell r="D26" t="str">
            <v>11</v>
          </cell>
          <cell r="E26" t="str">
            <v>11 County Executive</v>
          </cell>
          <cell r="F26">
            <v>16</v>
          </cell>
          <cell r="G26" t="str">
            <v>0010</v>
          </cell>
          <cell r="H26" t="str">
            <v>General</v>
          </cell>
          <cell r="I26" t="str">
            <v>0140</v>
          </cell>
          <cell r="J26" t="str">
            <v>Office of Performance, Strategy and Budget</v>
          </cell>
          <cell r="K26" t="str">
            <v>GG</v>
          </cell>
          <cell r="L26">
            <v>6521872</v>
          </cell>
          <cell r="M26">
            <v>103808</v>
          </cell>
          <cell r="N26">
            <v>45</v>
          </cell>
        </row>
        <row r="27">
          <cell r="A27" t="str">
            <v>0150</v>
          </cell>
          <cell r="C27">
            <v>14</v>
          </cell>
          <cell r="D27" t="str">
            <v>40</v>
          </cell>
          <cell r="E27" t="str">
            <v>40 Executive Services</v>
          </cell>
          <cell r="F27">
            <v>17</v>
          </cell>
          <cell r="G27" t="str">
            <v>0010</v>
          </cell>
          <cell r="H27" t="str">
            <v>General</v>
          </cell>
          <cell r="I27" t="str">
            <v>0150</v>
          </cell>
          <cell r="J27" t="str">
            <v>Finance - GF</v>
          </cell>
          <cell r="K27" t="str">
            <v>GG</v>
          </cell>
          <cell r="L27">
            <v>2830672</v>
          </cell>
          <cell r="M27">
            <v>422379114</v>
          </cell>
          <cell r="N27">
            <v>0</v>
          </cell>
        </row>
        <row r="28">
          <cell r="A28" t="str">
            <v>0154</v>
          </cell>
          <cell r="C28">
            <v>108</v>
          </cell>
          <cell r="D28" t="str">
            <v>40</v>
          </cell>
          <cell r="E28" t="str">
            <v>40 Executive Services</v>
          </cell>
          <cell r="F28">
            <v>111</v>
          </cell>
          <cell r="G28" t="str">
            <v>5520</v>
          </cell>
          <cell r="H28" t="str">
            <v>Insurance</v>
          </cell>
          <cell r="I28" t="str">
            <v>0154</v>
          </cell>
          <cell r="J28" t="str">
            <v>Risk Management</v>
          </cell>
          <cell r="K28" t="str">
            <v>GG</v>
          </cell>
          <cell r="L28">
            <v>27006526</v>
          </cell>
          <cell r="M28">
            <v>25535219</v>
          </cell>
          <cell r="N28">
            <v>21</v>
          </cell>
        </row>
        <row r="29">
          <cell r="A29" t="str">
            <v>0186</v>
          </cell>
          <cell r="C29">
            <v>15</v>
          </cell>
          <cell r="D29" t="str">
            <v>11</v>
          </cell>
          <cell r="E29" t="str">
            <v>11 County Executive</v>
          </cell>
          <cell r="F29">
            <v>18</v>
          </cell>
          <cell r="G29" t="str">
            <v>0010</v>
          </cell>
          <cell r="H29" t="str">
            <v>General</v>
          </cell>
          <cell r="I29" t="str">
            <v>0186</v>
          </cell>
          <cell r="J29" t="str">
            <v>Office of Labor Relations</v>
          </cell>
          <cell r="K29" t="str">
            <v>GG</v>
          </cell>
          <cell r="L29">
            <v>2077697</v>
          </cell>
          <cell r="M29">
            <v>0</v>
          </cell>
          <cell r="N29">
            <v>14.5</v>
          </cell>
        </row>
        <row r="30">
          <cell r="A30" t="str">
            <v>0187</v>
          </cell>
          <cell r="C30">
            <v>105</v>
          </cell>
          <cell r="D30" t="str">
            <v>40</v>
          </cell>
          <cell r="E30" t="str">
            <v>40 Executive Services</v>
          </cell>
          <cell r="F30">
            <v>108</v>
          </cell>
          <cell r="G30" t="str">
            <v>5490</v>
          </cell>
          <cell r="H30" t="str">
            <v>Business Resource</v>
          </cell>
          <cell r="I30" t="str">
            <v>0187</v>
          </cell>
          <cell r="J30" t="str">
            <v>Business Resource Center</v>
          </cell>
          <cell r="K30" t="str">
            <v>GG</v>
          </cell>
          <cell r="L30">
            <v>4322122</v>
          </cell>
          <cell r="M30">
            <v>4575702</v>
          </cell>
          <cell r="N30">
            <v>20.75</v>
          </cell>
        </row>
        <row r="31">
          <cell r="A31" t="str">
            <v>0200</v>
          </cell>
          <cell r="C31">
            <v>16</v>
          </cell>
          <cell r="D31" t="str">
            <v>20</v>
          </cell>
          <cell r="E31" t="str">
            <v>20 Sheriff</v>
          </cell>
          <cell r="F31">
            <v>19</v>
          </cell>
          <cell r="G31" t="str">
            <v>0010</v>
          </cell>
          <cell r="H31" t="str">
            <v>General</v>
          </cell>
          <cell r="I31" t="str">
            <v>0200</v>
          </cell>
          <cell r="J31" t="str">
            <v>Sheriff</v>
          </cell>
          <cell r="K31" t="str">
            <v>LSJ</v>
          </cell>
          <cell r="L31">
            <v>138319982</v>
          </cell>
          <cell r="M31">
            <v>74549922</v>
          </cell>
          <cell r="N31">
            <v>962.8</v>
          </cell>
        </row>
        <row r="32">
          <cell r="A32" t="str">
            <v>0205</v>
          </cell>
          <cell r="C32">
            <v>17</v>
          </cell>
          <cell r="D32" t="str">
            <v>20</v>
          </cell>
          <cell r="E32" t="str">
            <v>20 Sheriff</v>
          </cell>
          <cell r="F32">
            <v>20</v>
          </cell>
          <cell r="G32" t="str">
            <v>0010</v>
          </cell>
          <cell r="H32" t="str">
            <v>General</v>
          </cell>
          <cell r="I32" t="str">
            <v>0205</v>
          </cell>
          <cell r="J32" t="str">
            <v>Drug Enforcement Forfeits</v>
          </cell>
          <cell r="K32" t="str">
            <v>LSJ</v>
          </cell>
          <cell r="L32">
            <v>1091572</v>
          </cell>
          <cell r="M32">
            <v>1000000</v>
          </cell>
          <cell r="N32">
            <v>3</v>
          </cell>
        </row>
        <row r="33">
          <cell r="A33" t="str">
            <v>0208</v>
          </cell>
          <cell r="C33">
            <v>70</v>
          </cell>
          <cell r="D33" t="str">
            <v>20</v>
          </cell>
          <cell r="E33" t="str">
            <v>20 Sheriff</v>
          </cell>
          <cell r="F33">
            <v>73</v>
          </cell>
          <cell r="G33" t="str">
            <v>1220</v>
          </cell>
          <cell r="H33" t="str">
            <v>AFIS</v>
          </cell>
          <cell r="I33" t="str">
            <v>0208</v>
          </cell>
          <cell r="J33" t="str">
            <v>Automated Fingerprint Identification System</v>
          </cell>
          <cell r="K33" t="str">
            <v>LSJ</v>
          </cell>
          <cell r="L33">
            <v>15950438</v>
          </cell>
          <cell r="M33">
            <v>11582243</v>
          </cell>
          <cell r="N33">
            <v>96</v>
          </cell>
        </row>
        <row r="34">
          <cell r="A34" t="str">
            <v>0213</v>
          </cell>
          <cell r="C34">
            <v>97</v>
          </cell>
          <cell r="D34" t="str">
            <v>14</v>
          </cell>
          <cell r="E34" t="str">
            <v>14 OIRM</v>
          </cell>
          <cell r="F34">
            <v>100</v>
          </cell>
          <cell r="G34" t="str">
            <v>4501</v>
          </cell>
          <cell r="H34" t="str">
            <v>Radio Communications Operations</v>
          </cell>
          <cell r="I34" t="str">
            <v>0213</v>
          </cell>
          <cell r="J34" t="str">
            <v>Radio Communication Services (800 MHz)</v>
          </cell>
          <cell r="K34" t="str">
            <v>LSJ</v>
          </cell>
          <cell r="L34">
            <v>3027843</v>
          </cell>
          <cell r="M34">
            <v>3554313</v>
          </cell>
          <cell r="N34">
            <v>14</v>
          </cell>
        </row>
        <row r="35">
          <cell r="A35" t="str">
            <v>0301</v>
          </cell>
          <cell r="C35">
            <v>66</v>
          </cell>
          <cell r="D35" t="str">
            <v>96</v>
          </cell>
          <cell r="E35" t="str">
            <v>96 Administrative Offices</v>
          </cell>
          <cell r="F35">
            <v>69</v>
          </cell>
          <cell r="G35" t="str">
            <v>1170</v>
          </cell>
          <cell r="H35" t="str">
            <v>Arts and Cultural Development</v>
          </cell>
          <cell r="I35" t="str">
            <v>0301</v>
          </cell>
          <cell r="J35" t="str">
            <v>Cultural Development Authority</v>
          </cell>
          <cell r="K35" t="str">
            <v>GG</v>
          </cell>
          <cell r="L35">
            <v>10033530</v>
          </cell>
          <cell r="M35">
            <v>10033530</v>
          </cell>
          <cell r="N35">
            <v>0</v>
          </cell>
        </row>
        <row r="36">
          <cell r="A36" t="str">
            <v>0325</v>
          </cell>
          <cell r="C36">
            <v>76</v>
          </cell>
          <cell r="D36" t="str">
            <v>32</v>
          </cell>
          <cell r="E36" t="str">
            <v>32 DDES</v>
          </cell>
          <cell r="F36">
            <v>79</v>
          </cell>
          <cell r="G36" t="str">
            <v>1340</v>
          </cell>
          <cell r="H36" t="str">
            <v>Development and Environmental Services</v>
          </cell>
          <cell r="I36" t="str">
            <v>0325</v>
          </cell>
          <cell r="J36" t="str">
            <v>Development and Environmental Services</v>
          </cell>
          <cell r="K36" t="str">
            <v>PE</v>
          </cell>
          <cell r="L36">
            <v>19276790</v>
          </cell>
          <cell r="M36">
            <v>18591364</v>
          </cell>
          <cell r="N36">
            <v>115.5</v>
          </cell>
        </row>
        <row r="37">
          <cell r="A37" t="str">
            <v>0350</v>
          </cell>
          <cell r="C37">
            <v>94</v>
          </cell>
          <cell r="D37" t="str">
            <v>93</v>
          </cell>
          <cell r="E37" t="str">
            <v>93 Community &amp; Human Services</v>
          </cell>
          <cell r="F37">
            <v>97</v>
          </cell>
          <cell r="G37" t="str">
            <v>2460</v>
          </cell>
          <cell r="H37" t="str">
            <v>Federal Housing and Community Development</v>
          </cell>
          <cell r="I37" t="str">
            <v>0350</v>
          </cell>
          <cell r="J37" t="str">
            <v>Federal Housing and Community Development</v>
          </cell>
          <cell r="K37" t="str">
            <v>HHS</v>
          </cell>
          <cell r="L37">
            <v>20868971</v>
          </cell>
          <cell r="M37">
            <v>20974019</v>
          </cell>
          <cell r="N37">
            <v>35.5</v>
          </cell>
        </row>
        <row r="38">
          <cell r="A38" t="str">
            <v>0355</v>
          </cell>
          <cell r="C38">
            <v>74</v>
          </cell>
          <cell r="D38" t="str">
            <v>38</v>
          </cell>
          <cell r="E38" t="str">
            <v>38 Natural Resources &amp; Parks</v>
          </cell>
          <cell r="F38">
            <v>77</v>
          </cell>
          <cell r="G38" t="str">
            <v>1290</v>
          </cell>
          <cell r="H38" t="str">
            <v>Youth Sports Facilities Grant</v>
          </cell>
          <cell r="I38" t="str">
            <v>0355</v>
          </cell>
          <cell r="J38" t="str">
            <v>Youth Sports Facilities Grants</v>
          </cell>
          <cell r="K38" t="str">
            <v>PE</v>
          </cell>
          <cell r="L38">
            <v>825368</v>
          </cell>
          <cell r="M38">
            <v>727300</v>
          </cell>
          <cell r="N38">
            <v>1</v>
          </cell>
        </row>
        <row r="39">
          <cell r="A39" t="str">
            <v>0381</v>
          </cell>
          <cell r="C39">
            <v>95</v>
          </cell>
          <cell r="D39" t="str">
            <v>38</v>
          </cell>
          <cell r="E39" t="str">
            <v>38 Natural Resources &amp; Parks</v>
          </cell>
          <cell r="F39">
            <v>98</v>
          </cell>
          <cell r="G39" t="str">
            <v>4040</v>
          </cell>
          <cell r="H39" t="str">
            <v>Solid Waste</v>
          </cell>
          <cell r="I39" t="str">
            <v>0381</v>
          </cell>
          <cell r="J39" t="str">
            <v>Natural Resources and Parks Administration</v>
          </cell>
          <cell r="K39" t="str">
            <v>PE</v>
          </cell>
          <cell r="L39">
            <v>6580963</v>
          </cell>
          <cell r="M39">
            <v>6580963</v>
          </cell>
          <cell r="N39">
            <v>37.1</v>
          </cell>
        </row>
        <row r="40">
          <cell r="A40" t="str">
            <v>0384</v>
          </cell>
          <cell r="C40">
            <v>75</v>
          </cell>
          <cell r="D40" t="str">
            <v>38</v>
          </cell>
          <cell r="E40" t="str">
            <v>38 Natural Resources &amp; Parks</v>
          </cell>
          <cell r="F40">
            <v>78</v>
          </cell>
          <cell r="G40" t="str">
            <v>1311</v>
          </cell>
          <cell r="H40" t="str">
            <v>Noxious Weed</v>
          </cell>
          <cell r="I40" t="str">
            <v>0384</v>
          </cell>
          <cell r="J40" t="str">
            <v>Noxious Weed Control Program</v>
          </cell>
          <cell r="K40" t="str">
            <v>PE</v>
          </cell>
          <cell r="L40">
            <v>1929735</v>
          </cell>
          <cell r="M40">
            <v>1735802</v>
          </cell>
          <cell r="N40">
            <v>12.84</v>
          </cell>
        </row>
        <row r="41">
          <cell r="A41" t="str">
            <v>0401</v>
          </cell>
          <cell r="C41">
            <v>18</v>
          </cell>
          <cell r="D41" t="str">
            <v>40</v>
          </cell>
          <cell r="E41" t="str">
            <v>40 Executive Services</v>
          </cell>
          <cell r="F41">
            <v>21</v>
          </cell>
          <cell r="G41" t="str">
            <v>0010</v>
          </cell>
          <cell r="H41" t="str">
            <v>General</v>
          </cell>
          <cell r="I41" t="str">
            <v>0401</v>
          </cell>
          <cell r="J41" t="str">
            <v>Office of Emergency Management</v>
          </cell>
          <cell r="K41" t="str">
            <v>LSJ</v>
          </cell>
          <cell r="L41">
            <v>1357979</v>
          </cell>
          <cell r="M41">
            <v>0</v>
          </cell>
          <cell r="N41">
            <v>4</v>
          </cell>
        </row>
        <row r="42">
          <cell r="A42" t="str">
            <v>0417</v>
          </cell>
          <cell r="C42">
            <v>19</v>
          </cell>
          <cell r="D42" t="str">
            <v>40</v>
          </cell>
          <cell r="E42" t="str">
            <v>40 Executive Services</v>
          </cell>
          <cell r="F42">
            <v>22</v>
          </cell>
          <cell r="G42" t="str">
            <v>0010</v>
          </cell>
          <cell r="H42" t="str">
            <v>General</v>
          </cell>
          <cell r="I42" t="str">
            <v>0417</v>
          </cell>
          <cell r="J42" t="str">
            <v>Executive Services - Administration</v>
          </cell>
          <cell r="K42" t="str">
            <v>GG</v>
          </cell>
          <cell r="L42">
            <v>3249777</v>
          </cell>
          <cell r="M42">
            <v>704860</v>
          </cell>
          <cell r="N42">
            <v>22.5</v>
          </cell>
        </row>
        <row r="43">
          <cell r="A43" t="str">
            <v>0420</v>
          </cell>
          <cell r="C43">
            <v>20</v>
          </cell>
          <cell r="D43" t="str">
            <v>40</v>
          </cell>
          <cell r="E43" t="str">
            <v>40 Executive Services</v>
          </cell>
          <cell r="F43">
            <v>23</v>
          </cell>
          <cell r="G43" t="str">
            <v>0010</v>
          </cell>
          <cell r="H43" t="str">
            <v>General</v>
          </cell>
          <cell r="I43" t="str">
            <v>0420</v>
          </cell>
          <cell r="J43" t="str">
            <v>Human Resources Management</v>
          </cell>
          <cell r="K43" t="str">
            <v>GG</v>
          </cell>
          <cell r="L43">
            <v>5284671</v>
          </cell>
          <cell r="M43">
            <v>0</v>
          </cell>
          <cell r="N43">
            <v>35.75</v>
          </cell>
        </row>
        <row r="44">
          <cell r="A44" t="str">
            <v>0429</v>
          </cell>
          <cell r="C44">
            <v>106</v>
          </cell>
          <cell r="D44" t="str">
            <v>40</v>
          </cell>
          <cell r="E44" t="str">
            <v>40 Executive Services</v>
          </cell>
          <cell r="F44">
            <v>109</v>
          </cell>
          <cell r="G44" t="str">
            <v>5500</v>
          </cell>
          <cell r="H44" t="str">
            <v>Employee Benefits</v>
          </cell>
          <cell r="I44" t="str">
            <v>0429</v>
          </cell>
          <cell r="J44" t="str">
            <v>Employee Benefits</v>
          </cell>
          <cell r="K44" t="str">
            <v>GG</v>
          </cell>
          <cell r="L44">
            <v>243316732</v>
          </cell>
          <cell r="M44">
            <v>239462434</v>
          </cell>
          <cell r="N44">
            <v>12</v>
          </cell>
        </row>
        <row r="45">
          <cell r="A45" t="str">
            <v>0431</v>
          </cell>
          <cell r="C45">
            <v>52</v>
          </cell>
          <cell r="D45" t="str">
            <v>40</v>
          </cell>
          <cell r="E45" t="str">
            <v>40 Executive Services</v>
          </cell>
          <cell r="F45">
            <v>55</v>
          </cell>
          <cell r="G45" t="str">
            <v>1110</v>
          </cell>
          <cell r="H45" t="str">
            <v>E-911</v>
          </cell>
          <cell r="I45" t="str">
            <v>0431</v>
          </cell>
          <cell r="J45" t="str">
            <v>Enhanced-911</v>
          </cell>
          <cell r="K45" t="str">
            <v>LSJ</v>
          </cell>
          <cell r="L45">
            <v>23766745</v>
          </cell>
          <cell r="M45">
            <v>21589865</v>
          </cell>
          <cell r="N45">
            <v>11</v>
          </cell>
        </row>
        <row r="46">
          <cell r="A46" t="str">
            <v>0432</v>
          </cell>
          <cell r="C46">
            <v>109</v>
          </cell>
          <cell r="D46" t="str">
            <v>14</v>
          </cell>
          <cell r="E46" t="str">
            <v>14 OIRM</v>
          </cell>
          <cell r="F46">
            <v>112</v>
          </cell>
          <cell r="G46" t="str">
            <v>5531</v>
          </cell>
          <cell r="H46" t="str">
            <v>Data  Processing</v>
          </cell>
          <cell r="I46" t="str">
            <v>0432</v>
          </cell>
          <cell r="J46" t="str">
            <v>OIRM--Technology Services</v>
          </cell>
          <cell r="K46" t="str">
            <v>GG</v>
          </cell>
          <cell r="L46">
            <v>26775621</v>
          </cell>
          <cell r="M46">
            <v>24589851</v>
          </cell>
          <cell r="N46">
            <v>111</v>
          </cell>
        </row>
        <row r="47">
          <cell r="A47" t="str">
            <v>0433</v>
          </cell>
          <cell r="C47">
            <v>110</v>
          </cell>
          <cell r="D47" t="str">
            <v>14</v>
          </cell>
          <cell r="E47" t="str">
            <v>14 OIRM</v>
          </cell>
          <cell r="F47">
            <v>113</v>
          </cell>
          <cell r="G47" t="str">
            <v>5532</v>
          </cell>
          <cell r="H47" t="str">
            <v>Telecommunication</v>
          </cell>
          <cell r="I47" t="str">
            <v>0433</v>
          </cell>
          <cell r="J47" t="str">
            <v>OIRM--Telecommunications</v>
          </cell>
          <cell r="K47" t="str">
            <v>GG</v>
          </cell>
          <cell r="L47">
            <v>2837271</v>
          </cell>
          <cell r="M47">
            <v>2108458</v>
          </cell>
          <cell r="N47">
            <v>8</v>
          </cell>
        </row>
        <row r="48">
          <cell r="A48" t="str">
            <v>0437</v>
          </cell>
          <cell r="C48">
            <v>21</v>
          </cell>
          <cell r="D48" t="str">
            <v>14</v>
          </cell>
          <cell r="E48" t="str">
            <v>14 OIRM</v>
          </cell>
          <cell r="F48">
            <v>24</v>
          </cell>
          <cell r="G48" t="str">
            <v>0010</v>
          </cell>
          <cell r="H48" t="str">
            <v>General</v>
          </cell>
          <cell r="I48" t="str">
            <v>0437</v>
          </cell>
          <cell r="J48" t="str">
            <v>Cable Communications</v>
          </cell>
          <cell r="K48" t="str">
            <v>GG</v>
          </cell>
          <cell r="L48">
            <v>297723</v>
          </cell>
          <cell r="M48">
            <v>2467584</v>
          </cell>
          <cell r="N48">
            <v>1</v>
          </cell>
        </row>
        <row r="49">
          <cell r="A49" t="str">
            <v>0440</v>
          </cell>
          <cell r="C49">
            <v>22</v>
          </cell>
          <cell r="D49" t="str">
            <v>40</v>
          </cell>
          <cell r="E49" t="str">
            <v>40 Executive Services</v>
          </cell>
          <cell r="F49">
            <v>25</v>
          </cell>
          <cell r="G49" t="str">
            <v>0010</v>
          </cell>
          <cell r="H49" t="str">
            <v>General</v>
          </cell>
          <cell r="I49" t="str">
            <v>0440</v>
          </cell>
          <cell r="J49" t="str">
            <v>Real Estate Services</v>
          </cell>
          <cell r="K49" t="str">
            <v>GG</v>
          </cell>
          <cell r="L49">
            <v>3777421</v>
          </cell>
          <cell r="M49">
            <v>13362245</v>
          </cell>
          <cell r="N49">
            <v>27</v>
          </cell>
        </row>
        <row r="50">
          <cell r="A50" t="str">
            <v>0465</v>
          </cell>
          <cell r="C50">
            <v>111</v>
          </cell>
          <cell r="D50" t="str">
            <v>98</v>
          </cell>
          <cell r="E50" t="str">
            <v>98 Debt Service</v>
          </cell>
          <cell r="F50">
            <v>114</v>
          </cell>
          <cell r="G50" t="str">
            <v>8400</v>
          </cell>
          <cell r="H50" t="str">
            <v>Limited G.O. Bond Redemption</v>
          </cell>
          <cell r="I50" t="str">
            <v>0465</v>
          </cell>
          <cell r="J50" t="str">
            <v>Limited G.O. Bond Redemption</v>
          </cell>
          <cell r="K50" t="str">
            <v>DS</v>
          </cell>
          <cell r="L50">
            <v>170553723</v>
          </cell>
          <cell r="M50">
            <v>173124907</v>
          </cell>
          <cell r="N50">
            <v>0</v>
          </cell>
        </row>
        <row r="51">
          <cell r="A51" t="str">
            <v>0466</v>
          </cell>
          <cell r="C51">
            <v>112</v>
          </cell>
          <cell r="D51" t="str">
            <v>98</v>
          </cell>
          <cell r="E51" t="str">
            <v>98 Debt Service</v>
          </cell>
          <cell r="F51">
            <v>115</v>
          </cell>
          <cell r="G51" t="str">
            <v>8500</v>
          </cell>
          <cell r="H51" t="str">
            <v>Unlimited G.O. Bond Redemption</v>
          </cell>
          <cell r="I51" t="str">
            <v>0466</v>
          </cell>
          <cell r="J51" t="str">
            <v>Unlimited G.O. Bond Redemption</v>
          </cell>
          <cell r="K51" t="str">
            <v>DS</v>
          </cell>
          <cell r="L51">
            <v>22655600</v>
          </cell>
          <cell r="M51">
            <v>23563854</v>
          </cell>
          <cell r="N51">
            <v>0</v>
          </cell>
        </row>
        <row r="52">
          <cell r="A52" t="str">
            <v>0467</v>
          </cell>
          <cell r="C52">
            <v>113</v>
          </cell>
          <cell r="D52" t="str">
            <v>98</v>
          </cell>
          <cell r="E52" t="str">
            <v>98 Debt Service</v>
          </cell>
          <cell r="F52">
            <v>116</v>
          </cell>
          <cell r="G52" t="str">
            <v>8510</v>
          </cell>
          <cell r="H52" t="str">
            <v>Stadium G.O. Bond Redemption</v>
          </cell>
          <cell r="I52" t="str">
            <v>0467</v>
          </cell>
          <cell r="J52" t="str">
            <v>Stadium G.O. Bond Redemption</v>
          </cell>
          <cell r="K52" t="str">
            <v>DS</v>
          </cell>
          <cell r="L52">
            <v>1908738</v>
          </cell>
          <cell r="M52">
            <v>1748720</v>
          </cell>
          <cell r="N52">
            <v>0</v>
          </cell>
        </row>
        <row r="53">
          <cell r="A53" t="str">
            <v>0470</v>
          </cell>
          <cell r="C53">
            <v>23</v>
          </cell>
          <cell r="D53" t="str">
            <v>40</v>
          </cell>
          <cell r="E53" t="str">
            <v>40 Executive Services</v>
          </cell>
          <cell r="F53">
            <v>26</v>
          </cell>
          <cell r="G53" t="str">
            <v>0010</v>
          </cell>
          <cell r="H53" t="str">
            <v>General</v>
          </cell>
          <cell r="I53" t="str">
            <v>0470</v>
          </cell>
          <cell r="J53" t="str">
            <v>Records and Licensing Services</v>
          </cell>
          <cell r="K53" t="str">
            <v>GG</v>
          </cell>
          <cell r="L53">
            <v>7449127</v>
          </cell>
          <cell r="M53">
            <v>15143394</v>
          </cell>
          <cell r="N53">
            <v>67</v>
          </cell>
        </row>
        <row r="54">
          <cell r="A54" t="str">
            <v>0471</v>
          </cell>
          <cell r="C54">
            <v>51</v>
          </cell>
          <cell r="D54" t="str">
            <v>40</v>
          </cell>
          <cell r="E54" t="str">
            <v>40 Executive Services</v>
          </cell>
          <cell r="F54">
            <v>54</v>
          </cell>
          <cell r="G54" t="str">
            <v>1090</v>
          </cell>
          <cell r="H54" t="str">
            <v>Recorder's Operation and Maintenance</v>
          </cell>
          <cell r="I54" t="str">
            <v>0471</v>
          </cell>
          <cell r="J54" t="str">
            <v>Recorder's Operation and Maintenance</v>
          </cell>
          <cell r="K54" t="str">
            <v>GG</v>
          </cell>
          <cell r="L54">
            <v>2089001</v>
          </cell>
          <cell r="M54">
            <v>1560198</v>
          </cell>
          <cell r="N54">
            <v>8.5</v>
          </cell>
        </row>
        <row r="55">
          <cell r="A55" t="str">
            <v>0480</v>
          </cell>
          <cell r="C55">
            <v>48</v>
          </cell>
          <cell r="D55" t="str">
            <v>93</v>
          </cell>
          <cell r="E55" t="str">
            <v>93 Community &amp; Human Services</v>
          </cell>
          <cell r="F55">
            <v>51</v>
          </cell>
          <cell r="G55" t="str">
            <v>1060</v>
          </cell>
          <cell r="H55" t="str">
            <v>Veterans Relief  Services</v>
          </cell>
          <cell r="I55" t="str">
            <v>0480</v>
          </cell>
          <cell r="J55" t="str">
            <v>Veterans Services</v>
          </cell>
          <cell r="K55" t="str">
            <v>HHS</v>
          </cell>
          <cell r="L55">
            <v>2767183</v>
          </cell>
          <cell r="M55">
            <v>2783934</v>
          </cell>
          <cell r="N55">
            <v>8</v>
          </cell>
        </row>
        <row r="56">
          <cell r="A56" t="str">
            <v>0490</v>
          </cell>
          <cell r="C56">
            <v>98</v>
          </cell>
          <cell r="D56" t="str">
            <v>14</v>
          </cell>
          <cell r="E56" t="str">
            <v>14 OIRM</v>
          </cell>
          <cell r="F56">
            <v>101</v>
          </cell>
          <cell r="G56" t="str">
            <v>4531</v>
          </cell>
          <cell r="H56" t="str">
            <v>I-NET Operations</v>
          </cell>
          <cell r="I56" t="str">
            <v>0490</v>
          </cell>
          <cell r="J56" t="str">
            <v>I-Net Operations</v>
          </cell>
          <cell r="K56" t="str">
            <v>GG</v>
          </cell>
          <cell r="L56">
            <v>2924237</v>
          </cell>
          <cell r="M56">
            <v>2975612</v>
          </cell>
          <cell r="N56">
            <v>8</v>
          </cell>
        </row>
        <row r="57">
          <cell r="A57" t="str">
            <v>0500</v>
          </cell>
          <cell r="C57">
            <v>24</v>
          </cell>
          <cell r="D57" t="str">
            <v>50</v>
          </cell>
          <cell r="E57" t="str">
            <v>50 Prosecuting Attorney</v>
          </cell>
          <cell r="F57">
            <v>27</v>
          </cell>
          <cell r="G57" t="str">
            <v>0010</v>
          </cell>
          <cell r="H57" t="str">
            <v>General</v>
          </cell>
          <cell r="I57" t="str">
            <v>0500</v>
          </cell>
          <cell r="J57" t="str">
            <v>Prosecuting Attorney</v>
          </cell>
          <cell r="K57" t="str">
            <v>LSJ</v>
          </cell>
          <cell r="L57">
            <v>55590780</v>
          </cell>
          <cell r="M57">
            <v>18226959</v>
          </cell>
          <cell r="N57">
            <v>449.8</v>
          </cell>
        </row>
        <row r="58">
          <cell r="A58" t="str">
            <v>0501</v>
          </cell>
          <cell r="C58">
            <v>25</v>
          </cell>
          <cell r="D58" t="str">
            <v>50</v>
          </cell>
          <cell r="E58" t="str">
            <v>50 Prosecuting Attorney</v>
          </cell>
          <cell r="F58">
            <v>28</v>
          </cell>
          <cell r="G58" t="str">
            <v>0010</v>
          </cell>
          <cell r="H58" t="str">
            <v>General</v>
          </cell>
          <cell r="I58" t="str">
            <v>0501</v>
          </cell>
          <cell r="J58" t="str">
            <v>Prosecuting Attorney Antiprofiteering</v>
          </cell>
          <cell r="K58" t="str">
            <v>LSJ</v>
          </cell>
          <cell r="L58">
            <v>119897</v>
          </cell>
          <cell r="M58">
            <v>0</v>
          </cell>
          <cell r="N58">
            <v>0</v>
          </cell>
        </row>
        <row r="59">
          <cell r="A59" t="str">
            <v>0505</v>
          </cell>
          <cell r="C59">
            <v>77</v>
          </cell>
          <cell r="D59" t="str">
            <v>32</v>
          </cell>
          <cell r="E59" t="str">
            <v>32 DDES</v>
          </cell>
          <cell r="F59">
            <v>80</v>
          </cell>
          <cell r="G59" t="str">
            <v>1344</v>
          </cell>
          <cell r="H59" t="str">
            <v>Tiger Mountain Community Fund Reserve Account</v>
          </cell>
          <cell r="I59" t="str">
            <v>0505</v>
          </cell>
          <cell r="J59" t="str">
            <v>Tiger Mountain Lawsuit Settlement</v>
          </cell>
          <cell r="K59" t="str">
            <v>PE</v>
          </cell>
          <cell r="L59">
            <v>20000</v>
          </cell>
          <cell r="M59">
            <v>0</v>
          </cell>
          <cell r="N59">
            <v>0</v>
          </cell>
        </row>
        <row r="60">
          <cell r="A60" t="str">
            <v>0506</v>
          </cell>
          <cell r="C60">
            <v>71</v>
          </cell>
          <cell r="D60" t="str">
            <v>96</v>
          </cell>
          <cell r="E60" t="str">
            <v>96 Administrative Offices</v>
          </cell>
          <cell r="F60">
            <v>74</v>
          </cell>
          <cell r="G60" t="str">
            <v>1240</v>
          </cell>
          <cell r="H60" t="str">
            <v>Citizen Counselor Network</v>
          </cell>
          <cell r="I60" t="str">
            <v>0506</v>
          </cell>
          <cell r="J60" t="str">
            <v>Citizen Counselor Network</v>
          </cell>
          <cell r="K60" t="str">
            <v>GG</v>
          </cell>
          <cell r="L60">
            <v>140511</v>
          </cell>
          <cell r="M60">
            <v>118554</v>
          </cell>
          <cell r="N60">
            <v>1.1</v>
          </cell>
        </row>
        <row r="61">
          <cell r="A61" t="str">
            <v>0510</v>
          </cell>
          <cell r="C61">
            <v>26</v>
          </cell>
          <cell r="D61" t="str">
            <v>51</v>
          </cell>
          <cell r="E61" t="str">
            <v>51 Superior Court</v>
          </cell>
          <cell r="F61">
            <v>29</v>
          </cell>
          <cell r="G61" t="str">
            <v>0010</v>
          </cell>
          <cell r="H61" t="str">
            <v>General</v>
          </cell>
          <cell r="I61" t="str">
            <v>0510</v>
          </cell>
          <cell r="J61" t="str">
            <v>Superior Court</v>
          </cell>
          <cell r="K61" t="str">
            <v>LSJ</v>
          </cell>
          <cell r="L61">
            <v>41047970</v>
          </cell>
          <cell r="M61">
            <v>3701706</v>
          </cell>
          <cell r="N61">
            <v>336.3</v>
          </cell>
        </row>
        <row r="62">
          <cell r="A62" t="str">
            <v>0521</v>
          </cell>
          <cell r="C62">
            <v>92</v>
          </cell>
          <cell r="D62" t="str">
            <v>96</v>
          </cell>
          <cell r="E62" t="str">
            <v>96 Administrative Offices</v>
          </cell>
          <cell r="F62">
            <v>95</v>
          </cell>
          <cell r="G62" t="str">
            <v>2165</v>
          </cell>
          <cell r="H62" t="str">
            <v>2010 Byrne Justice Assistance Grant</v>
          </cell>
          <cell r="I62" t="str">
            <v>0521</v>
          </cell>
          <cell r="J62" t="str">
            <v>Byrne Justice Assistance FFY10 Grant</v>
          </cell>
          <cell r="K62" t="str">
            <v>GG</v>
          </cell>
          <cell r="L62">
            <v>305931</v>
          </cell>
          <cell r="M62">
            <v>305931</v>
          </cell>
          <cell r="N62">
            <v>0</v>
          </cell>
        </row>
        <row r="63">
          <cell r="A63" t="str">
            <v>0530</v>
          </cell>
          <cell r="C63">
            <v>27</v>
          </cell>
          <cell r="D63" t="str">
            <v>53</v>
          </cell>
          <cell r="E63" t="str">
            <v>53 District Court</v>
          </cell>
          <cell r="F63">
            <v>30</v>
          </cell>
          <cell r="G63" t="str">
            <v>0010</v>
          </cell>
          <cell r="H63" t="str">
            <v>General</v>
          </cell>
          <cell r="I63" t="str">
            <v>0530</v>
          </cell>
          <cell r="J63" t="str">
            <v>District Court</v>
          </cell>
          <cell r="K63" t="str">
            <v>LSJ</v>
          </cell>
          <cell r="L63">
            <v>27410038</v>
          </cell>
          <cell r="M63">
            <v>17823775</v>
          </cell>
          <cell r="N63">
            <v>245.45</v>
          </cell>
        </row>
        <row r="64">
          <cell r="A64" t="str">
            <v>0534</v>
          </cell>
          <cell r="C64">
            <v>82</v>
          </cell>
          <cell r="D64" t="str">
            <v>40</v>
          </cell>
          <cell r="E64" t="str">
            <v>40 Executive Services</v>
          </cell>
          <cell r="F64">
            <v>85</v>
          </cell>
          <cell r="G64" t="str">
            <v>1431</v>
          </cell>
          <cell r="H64" t="str">
            <v>Animal Services</v>
          </cell>
          <cell r="I64" t="str">
            <v>0534</v>
          </cell>
          <cell r="J64" t="str">
            <v>Regional Animal Services of King County</v>
          </cell>
          <cell r="K64" t="str">
            <v>GG</v>
          </cell>
          <cell r="L64">
            <v>6983091</v>
          </cell>
          <cell r="M64">
            <v>7183102</v>
          </cell>
          <cell r="N64">
            <v>44.5</v>
          </cell>
        </row>
        <row r="65">
          <cell r="A65" t="str">
            <v>0535</v>
          </cell>
          <cell r="C65">
            <v>28</v>
          </cell>
          <cell r="D65" t="str">
            <v>55</v>
          </cell>
          <cell r="E65" t="str">
            <v>55 Elections</v>
          </cell>
          <cell r="F65">
            <v>31</v>
          </cell>
          <cell r="G65" t="str">
            <v>0010</v>
          </cell>
          <cell r="H65" t="str">
            <v>General</v>
          </cell>
          <cell r="I65" t="str">
            <v>0535</v>
          </cell>
          <cell r="J65" t="str">
            <v>Elections</v>
          </cell>
          <cell r="K65" t="str">
            <v>GG</v>
          </cell>
          <cell r="L65">
            <v>17655974</v>
          </cell>
          <cell r="M65">
            <v>10411720</v>
          </cell>
          <cell r="N65">
            <v>62</v>
          </cell>
        </row>
        <row r="66">
          <cell r="A66" t="str">
            <v>0538</v>
          </cell>
          <cell r="C66">
            <v>83</v>
          </cell>
          <cell r="D66" t="str">
            <v>40</v>
          </cell>
          <cell r="E66" t="str">
            <v>40 Executive Services</v>
          </cell>
          <cell r="F66">
            <v>86</v>
          </cell>
          <cell r="G66" t="str">
            <v>1432</v>
          </cell>
          <cell r="H66" t="str">
            <v>Animal Bequest</v>
          </cell>
          <cell r="I66" t="str">
            <v>0538</v>
          </cell>
          <cell r="J66" t="str">
            <v>Animal Bequest</v>
          </cell>
          <cell r="K66" t="str">
            <v>GG</v>
          </cell>
          <cell r="L66">
            <v>200000</v>
          </cell>
          <cell r="M66">
            <v>200000</v>
          </cell>
          <cell r="N66">
            <v>0</v>
          </cell>
        </row>
        <row r="67">
          <cell r="A67" t="str">
            <v>0540</v>
          </cell>
          <cell r="C67">
            <v>29</v>
          </cell>
          <cell r="D67" t="str">
            <v>54</v>
          </cell>
          <cell r="E67" t="str">
            <v>54 Judicial Administration</v>
          </cell>
          <cell r="F67">
            <v>32</v>
          </cell>
          <cell r="G67" t="str">
            <v>0010</v>
          </cell>
          <cell r="H67" t="str">
            <v>General</v>
          </cell>
          <cell r="I67" t="str">
            <v>0540</v>
          </cell>
          <cell r="J67" t="str">
            <v>Judicial Administration</v>
          </cell>
          <cell r="K67" t="str">
            <v>LSJ</v>
          </cell>
          <cell r="L67">
            <v>18526087</v>
          </cell>
          <cell r="M67">
            <v>12595131</v>
          </cell>
          <cell r="N67">
            <v>197</v>
          </cell>
        </row>
        <row r="68">
          <cell r="A68" t="str">
            <v>0561</v>
          </cell>
          <cell r="C68">
            <v>87</v>
          </cell>
          <cell r="D68" t="str">
            <v>38</v>
          </cell>
          <cell r="E68" t="str">
            <v>38 Natural Resources &amp; Parks</v>
          </cell>
          <cell r="F68">
            <v>90</v>
          </cell>
          <cell r="G68" t="str">
            <v>1561</v>
          </cell>
          <cell r="H68" t="str">
            <v>King County Flood Control Contract</v>
          </cell>
          <cell r="I68" t="str">
            <v>0561</v>
          </cell>
          <cell r="J68" t="str">
            <v>King County Flood Control Contract</v>
          </cell>
          <cell r="K68" t="str">
            <v>PE</v>
          </cell>
          <cell r="L68">
            <v>34602422</v>
          </cell>
          <cell r="M68">
            <v>34744895</v>
          </cell>
          <cell r="N68">
            <v>34</v>
          </cell>
        </row>
        <row r="69">
          <cell r="A69" t="str">
            <v>0583</v>
          </cell>
          <cell r="C69">
            <v>54</v>
          </cell>
          <cell r="D69" t="str">
            <v>93</v>
          </cell>
          <cell r="E69" t="str">
            <v>93 Community &amp; Human Services</v>
          </cell>
          <cell r="F69">
            <v>57</v>
          </cell>
          <cell r="G69" t="str">
            <v>1135</v>
          </cell>
          <cell r="H69" t="str">
            <v>Mental Illness and Drug Dependency</v>
          </cell>
          <cell r="I69" t="str">
            <v>0583</v>
          </cell>
          <cell r="J69" t="str">
            <v>Judicial Administration MIDD</v>
          </cell>
          <cell r="K69" t="str">
            <v>LSJ</v>
          </cell>
          <cell r="L69">
            <v>1465587</v>
          </cell>
          <cell r="M69">
            <v>0</v>
          </cell>
          <cell r="N69">
            <v>10.5</v>
          </cell>
        </row>
        <row r="70">
          <cell r="A70" t="str">
            <v>0601</v>
          </cell>
          <cell r="C70">
            <v>107</v>
          </cell>
          <cell r="D70" t="str">
            <v>40</v>
          </cell>
          <cell r="E70" t="str">
            <v>40 Executive Services</v>
          </cell>
          <cell r="F70">
            <v>110</v>
          </cell>
          <cell r="G70" t="str">
            <v>5511</v>
          </cell>
          <cell r="H70" t="str">
            <v>Facilities Management - Internal Service</v>
          </cell>
          <cell r="I70" t="str">
            <v>0601</v>
          </cell>
          <cell r="J70" t="str">
            <v>Facilities Management Internal Service</v>
          </cell>
          <cell r="K70" t="str">
            <v>GG</v>
          </cell>
          <cell r="L70">
            <v>47465129</v>
          </cell>
          <cell r="M70">
            <v>44548918</v>
          </cell>
          <cell r="N70">
            <v>326</v>
          </cell>
        </row>
        <row r="71">
          <cell r="A71" t="str">
            <v>0610</v>
          </cell>
          <cell r="C71">
            <v>30</v>
          </cell>
          <cell r="D71" t="str">
            <v>96</v>
          </cell>
          <cell r="E71" t="str">
            <v>96 Administrative Offices</v>
          </cell>
          <cell r="F71">
            <v>33</v>
          </cell>
          <cell r="G71" t="str">
            <v>0010</v>
          </cell>
          <cell r="H71" t="str">
            <v>General</v>
          </cell>
          <cell r="I71" t="str">
            <v>0610</v>
          </cell>
          <cell r="J71" t="str">
            <v>State Auditor</v>
          </cell>
          <cell r="K71" t="str">
            <v>GG</v>
          </cell>
          <cell r="L71">
            <v>807296</v>
          </cell>
          <cell r="M71">
            <v>0</v>
          </cell>
          <cell r="N71">
            <v>0</v>
          </cell>
        </row>
        <row r="72">
          <cell r="A72" t="str">
            <v>0630</v>
          </cell>
          <cell r="C72">
            <v>31</v>
          </cell>
          <cell r="D72" t="str">
            <v>96</v>
          </cell>
          <cell r="E72" t="str">
            <v>96 Administrative Offices</v>
          </cell>
          <cell r="F72">
            <v>34</v>
          </cell>
          <cell r="G72" t="str">
            <v>0010</v>
          </cell>
          <cell r="H72" t="str">
            <v>General</v>
          </cell>
          <cell r="I72" t="str">
            <v>0630</v>
          </cell>
          <cell r="J72" t="str">
            <v>Boundary Review Board</v>
          </cell>
          <cell r="K72" t="str">
            <v>GG</v>
          </cell>
          <cell r="L72">
            <v>336789</v>
          </cell>
          <cell r="M72">
            <v>2000</v>
          </cell>
          <cell r="N72">
            <v>2</v>
          </cell>
        </row>
        <row r="73">
          <cell r="A73" t="str">
            <v>0640</v>
          </cell>
          <cell r="C73">
            <v>84</v>
          </cell>
          <cell r="D73" t="str">
            <v>38</v>
          </cell>
          <cell r="E73" t="str">
            <v>38 Natural Resources &amp; Parks</v>
          </cell>
          <cell r="F73">
            <v>87</v>
          </cell>
          <cell r="G73" t="str">
            <v>1451</v>
          </cell>
          <cell r="H73" t="str">
            <v>Parks Operating Levy</v>
          </cell>
          <cell r="I73" t="str">
            <v>0640</v>
          </cell>
          <cell r="J73" t="str">
            <v>Parks and Recreation</v>
          </cell>
          <cell r="K73" t="str">
            <v>PE</v>
          </cell>
          <cell r="L73">
            <v>29260296</v>
          </cell>
          <cell r="M73">
            <v>26647910</v>
          </cell>
          <cell r="N73">
            <v>173.38</v>
          </cell>
        </row>
        <row r="74">
          <cell r="A74" t="str">
            <v>0641</v>
          </cell>
          <cell r="C74">
            <v>85</v>
          </cell>
          <cell r="D74" t="str">
            <v>38</v>
          </cell>
          <cell r="E74" t="str">
            <v>38 Natural Resources &amp; Parks</v>
          </cell>
          <cell r="F74">
            <v>88</v>
          </cell>
          <cell r="G74" t="str">
            <v>1452</v>
          </cell>
          <cell r="H74" t="str">
            <v>Open Space Trails and Zoo Levy</v>
          </cell>
          <cell r="I74" t="str">
            <v>0641</v>
          </cell>
          <cell r="J74" t="str">
            <v>Expansion Levy</v>
          </cell>
          <cell r="K74" t="str">
            <v>PE</v>
          </cell>
          <cell r="L74">
            <v>19194402</v>
          </cell>
          <cell r="M74">
            <v>19067400</v>
          </cell>
          <cell r="N74">
            <v>0</v>
          </cell>
        </row>
        <row r="75">
          <cell r="A75" t="str">
            <v>0645</v>
          </cell>
          <cell r="C75">
            <v>32</v>
          </cell>
          <cell r="D75" t="str">
            <v>96</v>
          </cell>
          <cell r="E75" t="str">
            <v>96 Administrative Offices</v>
          </cell>
          <cell r="F75">
            <v>35</v>
          </cell>
          <cell r="G75" t="str">
            <v>0010</v>
          </cell>
          <cell r="H75" t="str">
            <v>General</v>
          </cell>
          <cell r="I75" t="str">
            <v>0645</v>
          </cell>
          <cell r="J75" t="str">
            <v>Federal Lobbying</v>
          </cell>
          <cell r="K75" t="str">
            <v>GG</v>
          </cell>
          <cell r="L75">
            <v>368000</v>
          </cell>
          <cell r="M75">
            <v>0</v>
          </cell>
          <cell r="N75">
            <v>0</v>
          </cell>
        </row>
        <row r="76">
          <cell r="A76" t="str">
            <v>0650</v>
          </cell>
          <cell r="C76">
            <v>33</v>
          </cell>
          <cell r="D76" t="str">
            <v>96</v>
          </cell>
          <cell r="E76" t="str">
            <v>96 Administrative Offices</v>
          </cell>
          <cell r="F76">
            <v>36</v>
          </cell>
          <cell r="G76" t="str">
            <v>0010</v>
          </cell>
          <cell r="H76" t="str">
            <v>General</v>
          </cell>
          <cell r="I76" t="str">
            <v>0650</v>
          </cell>
          <cell r="J76" t="str">
            <v>Memberships and Dues</v>
          </cell>
          <cell r="K76" t="str">
            <v>GG</v>
          </cell>
          <cell r="L76">
            <v>161250</v>
          </cell>
          <cell r="M76">
            <v>0</v>
          </cell>
          <cell r="N76">
            <v>0</v>
          </cell>
        </row>
        <row r="77">
          <cell r="A77" t="str">
            <v>0655</v>
          </cell>
          <cell r="C77">
            <v>34</v>
          </cell>
          <cell r="D77" t="str">
            <v>96</v>
          </cell>
          <cell r="E77" t="str">
            <v>96 Administrative Offices</v>
          </cell>
          <cell r="F77">
            <v>37</v>
          </cell>
          <cell r="G77" t="str">
            <v>0010</v>
          </cell>
          <cell r="H77" t="str">
            <v>General</v>
          </cell>
          <cell r="I77" t="str">
            <v>0655</v>
          </cell>
          <cell r="J77" t="str">
            <v>Executive Contingency</v>
          </cell>
          <cell r="K77" t="str">
            <v>Othr</v>
          </cell>
          <cell r="L77">
            <v>100000</v>
          </cell>
          <cell r="M77">
            <v>0</v>
          </cell>
          <cell r="N77">
            <v>0</v>
          </cell>
        </row>
        <row r="78">
          <cell r="A78" t="str">
            <v>0656</v>
          </cell>
          <cell r="C78">
            <v>35</v>
          </cell>
          <cell r="D78" t="str">
            <v>96</v>
          </cell>
          <cell r="E78" t="str">
            <v>96 Administrative Offices</v>
          </cell>
          <cell r="F78">
            <v>38</v>
          </cell>
          <cell r="G78" t="str">
            <v>0010</v>
          </cell>
          <cell r="H78" t="str">
            <v>General</v>
          </cell>
          <cell r="I78" t="str">
            <v>0656</v>
          </cell>
          <cell r="J78" t="str">
            <v>Internal Support</v>
          </cell>
          <cell r="K78" t="str">
            <v>Othr</v>
          </cell>
          <cell r="L78">
            <v>9949401</v>
          </cell>
          <cell r="M78">
            <v>0</v>
          </cell>
          <cell r="N78">
            <v>0</v>
          </cell>
        </row>
        <row r="79">
          <cell r="A79" t="str">
            <v>0666</v>
          </cell>
          <cell r="C79">
            <v>100</v>
          </cell>
          <cell r="D79" t="str">
            <v>40</v>
          </cell>
          <cell r="E79" t="str">
            <v>40 Executive Services</v>
          </cell>
          <cell r="F79">
            <v>103</v>
          </cell>
          <cell r="G79" t="str">
            <v>5420</v>
          </cell>
          <cell r="H79" t="str">
            <v>Safety and Workers Compensation</v>
          </cell>
          <cell r="I79" t="str">
            <v>0666</v>
          </cell>
          <cell r="J79" t="str">
            <v>Safety and Claims Management</v>
          </cell>
          <cell r="K79" t="str">
            <v>GG</v>
          </cell>
          <cell r="L79">
            <v>36944719</v>
          </cell>
          <cell r="M79">
            <v>39034076</v>
          </cell>
          <cell r="N79">
            <v>29</v>
          </cell>
        </row>
        <row r="80">
          <cell r="A80" t="str">
            <v>0670</v>
          </cell>
          <cell r="C80">
            <v>36</v>
          </cell>
          <cell r="D80" t="str">
            <v>67</v>
          </cell>
          <cell r="E80" t="str">
            <v>67 County Assessor</v>
          </cell>
          <cell r="F80">
            <v>39</v>
          </cell>
          <cell r="G80" t="str">
            <v>0010</v>
          </cell>
          <cell r="H80" t="str">
            <v>General</v>
          </cell>
          <cell r="I80" t="str">
            <v>0670</v>
          </cell>
          <cell r="J80" t="str">
            <v>Assessments</v>
          </cell>
          <cell r="K80" t="str">
            <v>GG</v>
          </cell>
          <cell r="L80">
            <v>21243286</v>
          </cell>
          <cell r="M80">
            <v>113512</v>
          </cell>
          <cell r="N80">
            <v>206</v>
          </cell>
        </row>
        <row r="81">
          <cell r="A81" t="str">
            <v>0688</v>
          </cell>
          <cell r="C81">
            <v>55</v>
          </cell>
          <cell r="D81" t="str">
            <v>93</v>
          </cell>
          <cell r="E81" t="str">
            <v>93 Community &amp; Human Services</v>
          </cell>
          <cell r="F81">
            <v>58</v>
          </cell>
          <cell r="G81" t="str">
            <v>1135</v>
          </cell>
          <cell r="H81" t="str">
            <v>Mental Illness and Drug Dependency</v>
          </cell>
          <cell r="I81" t="str">
            <v>0688</v>
          </cell>
          <cell r="J81" t="str">
            <v>Prosecuting Attorney MIDD</v>
          </cell>
          <cell r="K81" t="str">
            <v>LSJ</v>
          </cell>
          <cell r="L81">
            <v>1149646</v>
          </cell>
          <cell r="M81">
            <v>0</v>
          </cell>
          <cell r="N81">
            <v>7.85</v>
          </cell>
        </row>
        <row r="82">
          <cell r="A82" t="str">
            <v>0694</v>
          </cell>
          <cell r="D82" t="str">
            <v>97</v>
          </cell>
          <cell r="E82" t="str">
            <v>97 General Fund Transfers</v>
          </cell>
          <cell r="G82" t="str">
            <v>0010</v>
          </cell>
          <cell r="H82" t="str">
            <v>General</v>
          </cell>
          <cell r="I82" t="str">
            <v>0694</v>
          </cell>
          <cell r="J82" t="str">
            <v>Human Services GF Transfers</v>
          </cell>
          <cell r="K82" t="str">
            <v>HHS</v>
          </cell>
          <cell r="L82">
            <v>0</v>
          </cell>
          <cell r="M82">
            <v>0</v>
          </cell>
          <cell r="N82">
            <v>0</v>
          </cell>
        </row>
        <row r="83">
          <cell r="A83" t="str">
            <v>0695</v>
          </cell>
          <cell r="C83">
            <v>37</v>
          </cell>
          <cell r="D83" t="str">
            <v>97</v>
          </cell>
          <cell r="E83" t="str">
            <v>97 General Fund Transfers</v>
          </cell>
          <cell r="F83">
            <v>40</v>
          </cell>
          <cell r="G83" t="str">
            <v>0010</v>
          </cell>
          <cell r="H83" t="str">
            <v>General</v>
          </cell>
          <cell r="I83" t="str">
            <v>0695</v>
          </cell>
          <cell r="J83" t="str">
            <v>General Government GF Transfers</v>
          </cell>
          <cell r="K83" t="str">
            <v>GG</v>
          </cell>
          <cell r="L83">
            <v>3073373</v>
          </cell>
          <cell r="M83">
            <v>0</v>
          </cell>
          <cell r="N83">
            <v>0</v>
          </cell>
        </row>
        <row r="84">
          <cell r="A84" t="str">
            <v>0696</v>
          </cell>
          <cell r="C84">
            <v>38</v>
          </cell>
          <cell r="D84" t="str">
            <v>97</v>
          </cell>
          <cell r="E84" t="str">
            <v>97 General Fund Transfers</v>
          </cell>
          <cell r="F84">
            <v>41</v>
          </cell>
          <cell r="G84" t="str">
            <v>0010</v>
          </cell>
          <cell r="H84" t="str">
            <v>General</v>
          </cell>
          <cell r="I84" t="str">
            <v>0696</v>
          </cell>
          <cell r="J84" t="str">
            <v>Public Health and Emergency Medical Services GF Transfers</v>
          </cell>
          <cell r="K84" t="str">
            <v>HHS</v>
          </cell>
          <cell r="L84">
            <v>24464977</v>
          </cell>
          <cell r="M84">
            <v>0</v>
          </cell>
          <cell r="N84">
            <v>0</v>
          </cell>
        </row>
        <row r="85">
          <cell r="A85" t="str">
            <v>0697</v>
          </cell>
          <cell r="C85">
            <v>39</v>
          </cell>
          <cell r="D85" t="str">
            <v>97</v>
          </cell>
          <cell r="E85" t="str">
            <v>97 General Fund Transfers</v>
          </cell>
          <cell r="F85">
            <v>42</v>
          </cell>
          <cell r="G85" t="str">
            <v>0010</v>
          </cell>
          <cell r="H85" t="str">
            <v>General</v>
          </cell>
          <cell r="I85" t="str">
            <v>0697</v>
          </cell>
          <cell r="J85" t="str">
            <v>Physical Environment GF Transfers</v>
          </cell>
          <cell r="K85" t="str">
            <v>PE</v>
          </cell>
          <cell r="L85">
            <v>2773339</v>
          </cell>
          <cell r="M85">
            <v>0</v>
          </cell>
          <cell r="N85">
            <v>0</v>
          </cell>
        </row>
        <row r="86">
          <cell r="A86" t="str">
            <v>0699</v>
          </cell>
          <cell r="C86">
            <v>40</v>
          </cell>
          <cell r="D86" t="str">
            <v>97</v>
          </cell>
          <cell r="E86" t="str">
            <v>97 General Fund Transfers</v>
          </cell>
          <cell r="F86">
            <v>43</v>
          </cell>
          <cell r="G86" t="str">
            <v>0010</v>
          </cell>
          <cell r="H86" t="str">
            <v>General</v>
          </cell>
          <cell r="I86" t="str">
            <v>0699</v>
          </cell>
          <cell r="J86" t="str">
            <v>CIP GF Transfers</v>
          </cell>
          <cell r="K86" t="str">
            <v>CIP</v>
          </cell>
          <cell r="L86">
            <v>9754629</v>
          </cell>
          <cell r="M86">
            <v>0</v>
          </cell>
          <cell r="N86">
            <v>0</v>
          </cell>
        </row>
        <row r="87">
          <cell r="A87" t="str">
            <v>0710</v>
          </cell>
          <cell r="B87" t="str">
            <v>Y</v>
          </cell>
          <cell r="C87">
            <v>129</v>
          </cell>
          <cell r="D87" t="str">
            <v>70</v>
          </cell>
          <cell r="E87" t="str">
            <v>70 Transportation</v>
          </cell>
          <cell r="F87">
            <v>129</v>
          </cell>
          <cell r="G87" t="str">
            <v>4290</v>
          </cell>
          <cell r="H87" t="str">
            <v>Airport</v>
          </cell>
          <cell r="I87" t="str">
            <v>0710</v>
          </cell>
          <cell r="J87" t="str">
            <v>Airport</v>
          </cell>
          <cell r="K87" t="str">
            <v>PE</v>
          </cell>
          <cell r="L87">
            <v>28315564</v>
          </cell>
          <cell r="M87">
            <v>35139478</v>
          </cell>
          <cell r="N87">
            <v>46</v>
          </cell>
        </row>
        <row r="88">
          <cell r="A88" t="str">
            <v>0715</v>
          </cell>
          <cell r="C88">
            <v>46</v>
          </cell>
          <cell r="D88" t="str">
            <v>38</v>
          </cell>
          <cell r="E88" t="str">
            <v>38 Natural Resources &amp; Parks</v>
          </cell>
          <cell r="F88">
            <v>49</v>
          </cell>
          <cell r="G88" t="str">
            <v>1040</v>
          </cell>
          <cell r="H88" t="str">
            <v>Solid Waste Post-Closure Landfill Maintenance</v>
          </cell>
          <cell r="I88" t="str">
            <v>0715</v>
          </cell>
          <cell r="J88" t="str">
            <v>Solid Waste Post-Closure Landfill Maintenance</v>
          </cell>
          <cell r="K88" t="str">
            <v>PE</v>
          </cell>
          <cell r="L88">
            <v>2589377</v>
          </cell>
          <cell r="M88">
            <v>107272</v>
          </cell>
          <cell r="N88">
            <v>1</v>
          </cell>
        </row>
        <row r="89">
          <cell r="A89" t="str">
            <v>0716</v>
          </cell>
          <cell r="B89" t="str">
            <v>Y</v>
          </cell>
          <cell r="C89">
            <v>130</v>
          </cell>
          <cell r="D89" t="str">
            <v>38</v>
          </cell>
          <cell r="E89" t="str">
            <v>38 Natural Resources &amp; Parks</v>
          </cell>
          <cell r="F89">
            <v>130</v>
          </cell>
          <cell r="G89" t="str">
            <v>4290</v>
          </cell>
          <cell r="H89" t="str">
            <v>Airport</v>
          </cell>
          <cell r="I89" t="str">
            <v>0716</v>
          </cell>
          <cell r="J89" t="str">
            <v>Airport Construction Transfer</v>
          </cell>
          <cell r="K89" t="str">
            <v>PE</v>
          </cell>
          <cell r="L89">
            <v>8500000</v>
          </cell>
          <cell r="M89">
            <v>0</v>
          </cell>
          <cell r="N89">
            <v>0</v>
          </cell>
        </row>
        <row r="90">
          <cell r="A90" t="str">
            <v>0720</v>
          </cell>
          <cell r="C90">
            <v>96</v>
          </cell>
          <cell r="D90" t="str">
            <v>38</v>
          </cell>
          <cell r="E90" t="str">
            <v>38 Natural Resources &amp; Parks</v>
          </cell>
          <cell r="F90">
            <v>99</v>
          </cell>
          <cell r="G90" t="str">
            <v>4040</v>
          </cell>
          <cell r="H90" t="str">
            <v>Solid Waste</v>
          </cell>
          <cell r="I90" t="str">
            <v>0720</v>
          </cell>
          <cell r="J90" t="str">
            <v>Solid Waste </v>
          </cell>
          <cell r="K90" t="str">
            <v>PE</v>
          </cell>
          <cell r="L90">
            <v>90874604</v>
          </cell>
          <cell r="M90">
            <v>83561177</v>
          </cell>
          <cell r="N90">
            <v>388.57</v>
          </cell>
        </row>
        <row r="91">
          <cell r="A91" t="str">
            <v>0726</v>
          </cell>
          <cell r="B91" t="str">
            <v>Y</v>
          </cell>
          <cell r="C91">
            <v>125</v>
          </cell>
          <cell r="D91" t="str">
            <v>70</v>
          </cell>
          <cell r="E91" t="str">
            <v>70 Transportation</v>
          </cell>
          <cell r="F91">
            <v>125</v>
          </cell>
          <cell r="G91" t="str">
            <v>1030</v>
          </cell>
          <cell r="H91" t="str">
            <v>Road</v>
          </cell>
          <cell r="I91" t="str">
            <v>0726</v>
          </cell>
          <cell r="J91" t="str">
            <v>Stormwater Decant Program</v>
          </cell>
          <cell r="K91" t="str">
            <v>PE</v>
          </cell>
          <cell r="L91">
            <v>1236737</v>
          </cell>
          <cell r="M91">
            <v>1530996</v>
          </cell>
          <cell r="N91">
            <v>0</v>
          </cell>
        </row>
        <row r="92">
          <cell r="A92" t="str">
            <v>0730</v>
          </cell>
          <cell r="B92" t="str">
            <v>Y</v>
          </cell>
          <cell r="C92">
            <v>126</v>
          </cell>
          <cell r="D92" t="str">
            <v>70</v>
          </cell>
          <cell r="E92" t="str">
            <v>70 Transportation</v>
          </cell>
          <cell r="F92">
            <v>126</v>
          </cell>
          <cell r="G92" t="str">
            <v>1030</v>
          </cell>
          <cell r="H92" t="str">
            <v>Road</v>
          </cell>
          <cell r="I92" t="str">
            <v>0730</v>
          </cell>
          <cell r="J92" t="str">
            <v>Roads</v>
          </cell>
          <cell r="K92" t="str">
            <v>PE</v>
          </cell>
          <cell r="L92">
            <v>179386288</v>
          </cell>
          <cell r="M92">
            <v>253723513</v>
          </cell>
          <cell r="N92">
            <v>588.55</v>
          </cell>
        </row>
        <row r="93">
          <cell r="A93" t="str">
            <v>0734</v>
          </cell>
          <cell r="B93" t="str">
            <v>Y</v>
          </cell>
          <cell r="C93">
            <v>127</v>
          </cell>
          <cell r="D93" t="str">
            <v>70</v>
          </cell>
          <cell r="E93" t="str">
            <v>70 Transportation</v>
          </cell>
          <cell r="F93">
            <v>127</v>
          </cell>
          <cell r="G93" t="str">
            <v>1030</v>
          </cell>
          <cell r="H93" t="str">
            <v>Road</v>
          </cell>
          <cell r="I93" t="str">
            <v>0734</v>
          </cell>
          <cell r="J93" t="str">
            <v>Roads Construction Transfer</v>
          </cell>
          <cell r="K93" t="str">
            <v>PE</v>
          </cell>
          <cell r="L93">
            <v>72397784</v>
          </cell>
          <cell r="M93">
            <v>0</v>
          </cell>
          <cell r="N93">
            <v>0</v>
          </cell>
        </row>
        <row r="94">
          <cell r="A94" t="str">
            <v>0740</v>
          </cell>
          <cell r="C94">
            <v>47</v>
          </cell>
          <cell r="D94" t="str">
            <v>38</v>
          </cell>
          <cell r="E94" t="str">
            <v>38 Natural Resources &amp; Parks</v>
          </cell>
          <cell r="F94">
            <v>50</v>
          </cell>
          <cell r="G94" t="str">
            <v>1050</v>
          </cell>
          <cell r="H94" t="str">
            <v>River Improvement</v>
          </cell>
          <cell r="I94" t="str">
            <v>0740</v>
          </cell>
          <cell r="J94" t="str">
            <v>River Improvement</v>
          </cell>
          <cell r="K94" t="str">
            <v>PE</v>
          </cell>
          <cell r="L94">
            <v>64000</v>
          </cell>
          <cell r="M94">
            <v>10000</v>
          </cell>
          <cell r="N94">
            <v>0</v>
          </cell>
        </row>
        <row r="95">
          <cell r="A95" t="str">
            <v>0741</v>
          </cell>
          <cell r="C95">
            <v>68</v>
          </cell>
          <cell r="D95" t="str">
            <v>38</v>
          </cell>
          <cell r="E95" t="str">
            <v>38 Natural Resources &amp; Parks</v>
          </cell>
          <cell r="F95">
            <v>71</v>
          </cell>
          <cell r="G95" t="str">
            <v>1210</v>
          </cell>
          <cell r="H95" t="str">
            <v>Water and Land Resources Shared Services</v>
          </cell>
          <cell r="I95" t="str">
            <v>0741</v>
          </cell>
          <cell r="J95" t="str">
            <v>Water and Land Resources Shared Services</v>
          </cell>
          <cell r="K95" t="str">
            <v>PE</v>
          </cell>
          <cell r="L95">
            <v>28589998</v>
          </cell>
          <cell r="M95">
            <v>28338673</v>
          </cell>
          <cell r="N95">
            <v>183.24</v>
          </cell>
        </row>
        <row r="96">
          <cell r="A96" t="str">
            <v>0750</v>
          </cell>
          <cell r="B96" t="str">
            <v>Y</v>
          </cell>
          <cell r="C96">
            <v>135</v>
          </cell>
          <cell r="D96" t="str">
            <v>70</v>
          </cell>
          <cell r="E96" t="str">
            <v>70 Transportation</v>
          </cell>
          <cell r="F96">
            <v>135</v>
          </cell>
          <cell r="G96" t="str">
            <v>5570</v>
          </cell>
          <cell r="H96" t="str">
            <v>Equipment Rental and Revolving</v>
          </cell>
          <cell r="I96" t="str">
            <v>0750</v>
          </cell>
          <cell r="J96" t="str">
            <v>Equipment Rental and Revolving</v>
          </cell>
          <cell r="K96" t="str">
            <v>PE</v>
          </cell>
          <cell r="L96">
            <v>27224886</v>
          </cell>
          <cell r="M96">
            <v>24103179</v>
          </cell>
          <cell r="N96">
            <v>56</v>
          </cell>
        </row>
        <row r="97">
          <cell r="A97" t="str">
            <v>0760</v>
          </cell>
          <cell r="C97">
            <v>90</v>
          </cell>
          <cell r="D97" t="str">
            <v>38</v>
          </cell>
          <cell r="E97" t="str">
            <v>38 Natural Resources &amp; Parks</v>
          </cell>
          <cell r="F97">
            <v>93</v>
          </cell>
          <cell r="G97" t="str">
            <v>1820</v>
          </cell>
          <cell r="H97" t="str">
            <v>Inter-County River Improvement</v>
          </cell>
          <cell r="I97" t="str">
            <v>0760</v>
          </cell>
          <cell r="J97" t="str">
            <v>Inter-County River Improvement</v>
          </cell>
          <cell r="K97" t="str">
            <v>PE</v>
          </cell>
          <cell r="L97">
            <v>50000</v>
          </cell>
          <cell r="M97">
            <v>50000</v>
          </cell>
          <cell r="N97">
            <v>0</v>
          </cell>
        </row>
        <row r="98">
          <cell r="A98" t="str">
            <v>0780</v>
          </cell>
          <cell r="B98" t="str">
            <v>Y</v>
          </cell>
          <cell r="C98">
            <v>136</v>
          </cell>
          <cell r="D98" t="str">
            <v>70</v>
          </cell>
          <cell r="E98" t="str">
            <v>70 Transportation</v>
          </cell>
          <cell r="F98">
            <v>136</v>
          </cell>
          <cell r="G98" t="str">
            <v>5580</v>
          </cell>
          <cell r="H98" t="str">
            <v>Motor Pool Equipment Rental</v>
          </cell>
          <cell r="I98" t="str">
            <v>0780</v>
          </cell>
          <cell r="J98" t="str">
            <v>Motor Pool Equipment Rental and Revolving</v>
          </cell>
          <cell r="K98" t="str">
            <v>PE</v>
          </cell>
          <cell r="L98">
            <v>25298387</v>
          </cell>
          <cell r="M98">
            <v>24969359</v>
          </cell>
          <cell r="N98">
            <v>19</v>
          </cell>
        </row>
        <row r="99">
          <cell r="A99" t="str">
            <v>0783</v>
          </cell>
          <cell r="C99">
            <v>56</v>
          </cell>
          <cell r="D99" t="str">
            <v>93</v>
          </cell>
          <cell r="E99" t="str">
            <v>93 Community &amp; Human Services</v>
          </cell>
          <cell r="F99">
            <v>59</v>
          </cell>
          <cell r="G99" t="str">
            <v>1135</v>
          </cell>
          <cell r="H99" t="str">
            <v>Mental Illness and Drug Dependency</v>
          </cell>
          <cell r="I99" t="str">
            <v>0783</v>
          </cell>
          <cell r="J99" t="str">
            <v>Superior Court MIDD</v>
          </cell>
          <cell r="K99" t="str">
            <v>LSJ</v>
          </cell>
          <cell r="L99">
            <v>1299325</v>
          </cell>
          <cell r="M99">
            <v>0</v>
          </cell>
          <cell r="N99">
            <v>12.5</v>
          </cell>
        </row>
        <row r="100">
          <cell r="A100" t="str">
            <v>0800</v>
          </cell>
          <cell r="C100">
            <v>88</v>
          </cell>
          <cell r="D100" t="str">
            <v>80</v>
          </cell>
          <cell r="E100" t="str">
            <v>80 Public Health</v>
          </cell>
          <cell r="F100">
            <v>91</v>
          </cell>
          <cell r="G100" t="str">
            <v>1800</v>
          </cell>
          <cell r="H100" t="str">
            <v>Public Health</v>
          </cell>
          <cell r="I100" t="str">
            <v>0800</v>
          </cell>
          <cell r="J100" t="str">
            <v>Public Health</v>
          </cell>
          <cell r="K100" t="str">
            <v>HHS</v>
          </cell>
          <cell r="L100">
            <v>208544702</v>
          </cell>
          <cell r="M100">
            <v>208544702</v>
          </cell>
          <cell r="N100">
            <v>1187.46</v>
          </cell>
        </row>
        <row r="101">
          <cell r="A101" t="str">
            <v>0810</v>
          </cell>
          <cell r="C101">
            <v>89</v>
          </cell>
          <cell r="D101" t="str">
            <v>80</v>
          </cell>
          <cell r="E101" t="str">
            <v>80 Public Health</v>
          </cell>
          <cell r="F101">
            <v>92</v>
          </cell>
          <cell r="G101" t="str">
            <v>1800</v>
          </cell>
          <cell r="H101" t="str">
            <v>Public Health</v>
          </cell>
          <cell r="I101" t="str">
            <v>0810</v>
          </cell>
          <cell r="J101" t="str">
            <v>Medical Examiner</v>
          </cell>
          <cell r="K101" t="str">
            <v>HHS</v>
          </cell>
          <cell r="L101">
            <v>4692125</v>
          </cell>
          <cell r="M101">
            <v>4692125</v>
          </cell>
          <cell r="N101">
            <v>25.46</v>
          </cell>
        </row>
        <row r="102">
          <cell r="A102" t="str">
            <v>0820</v>
          </cell>
          <cell r="C102">
            <v>41</v>
          </cell>
          <cell r="D102" t="str">
            <v>80</v>
          </cell>
          <cell r="E102" t="str">
            <v>80 Public Health</v>
          </cell>
          <cell r="F102">
            <v>44</v>
          </cell>
          <cell r="G102" t="str">
            <v>0010</v>
          </cell>
          <cell r="H102" t="str">
            <v>General</v>
          </cell>
          <cell r="I102" t="str">
            <v>0820</v>
          </cell>
          <cell r="J102" t="str">
            <v>Jail Health Services</v>
          </cell>
          <cell r="K102" t="str">
            <v>LSJ</v>
          </cell>
          <cell r="L102">
            <v>24623674</v>
          </cell>
          <cell r="M102">
            <v>557440</v>
          </cell>
          <cell r="N102">
            <v>139.47</v>
          </cell>
        </row>
        <row r="103">
          <cell r="A103" t="str">
            <v>0830</v>
          </cell>
          <cell r="C103">
            <v>67</v>
          </cell>
          <cell r="D103" t="str">
            <v>80</v>
          </cell>
          <cell r="E103" t="str">
            <v>80 Public Health</v>
          </cell>
          <cell r="F103">
            <v>70</v>
          </cell>
          <cell r="G103" t="str">
            <v>1190</v>
          </cell>
          <cell r="H103" t="str">
            <v>Emergency Medical Services</v>
          </cell>
          <cell r="I103" t="str">
            <v>0830</v>
          </cell>
          <cell r="J103" t="str">
            <v>Emergency Medical Services</v>
          </cell>
          <cell r="K103" t="str">
            <v>HHS</v>
          </cell>
          <cell r="L103">
            <v>68802602</v>
          </cell>
          <cell r="M103">
            <v>61165772</v>
          </cell>
          <cell r="N103">
            <v>119.37</v>
          </cell>
        </row>
        <row r="104">
          <cell r="A104" t="str">
            <v>0845</v>
          </cell>
          <cell r="C104">
            <v>69</v>
          </cell>
          <cell r="D104" t="str">
            <v>38</v>
          </cell>
          <cell r="E104" t="str">
            <v>38 Natural Resources &amp; Parks</v>
          </cell>
          <cell r="F104">
            <v>72</v>
          </cell>
          <cell r="G104" t="str">
            <v>1211</v>
          </cell>
          <cell r="H104" t="str">
            <v>Surface Water Management Local Drainage Services</v>
          </cell>
          <cell r="I104" t="str">
            <v>0845</v>
          </cell>
          <cell r="J104" t="str">
            <v>Surface Water Management Local Drainage Services</v>
          </cell>
          <cell r="K104" t="str">
            <v>PE</v>
          </cell>
          <cell r="L104">
            <v>25955655</v>
          </cell>
          <cell r="M104">
            <v>26839678</v>
          </cell>
          <cell r="N104">
            <v>104.8</v>
          </cell>
        </row>
        <row r="105">
          <cell r="A105" t="str">
            <v>0860</v>
          </cell>
          <cell r="C105">
            <v>73</v>
          </cell>
          <cell r="D105" t="str">
            <v>80</v>
          </cell>
          <cell r="E105" t="str">
            <v>80 Public Health</v>
          </cell>
          <cell r="F105">
            <v>76</v>
          </cell>
          <cell r="G105" t="str">
            <v>1280</v>
          </cell>
          <cell r="H105" t="str">
            <v>Local Hazardous Waste</v>
          </cell>
          <cell r="I105" t="str">
            <v>0860</v>
          </cell>
          <cell r="J105" t="str">
            <v>Local Hazardous Waste</v>
          </cell>
          <cell r="K105" t="str">
            <v>HHS</v>
          </cell>
          <cell r="L105">
            <v>14908204</v>
          </cell>
          <cell r="M105">
            <v>12212276</v>
          </cell>
          <cell r="N105">
            <v>0</v>
          </cell>
        </row>
        <row r="106">
          <cell r="A106" t="str">
            <v>0883</v>
          </cell>
          <cell r="C106">
            <v>57</v>
          </cell>
          <cell r="D106" t="str">
            <v>93</v>
          </cell>
          <cell r="E106" t="str">
            <v>93 Community &amp; Human Services</v>
          </cell>
          <cell r="F106">
            <v>60</v>
          </cell>
          <cell r="G106" t="str">
            <v>1135</v>
          </cell>
          <cell r="H106" t="str">
            <v>Mental Illness and Drug Dependency</v>
          </cell>
          <cell r="I106" t="str">
            <v>0883</v>
          </cell>
          <cell r="J106" t="str">
            <v>Sheriff MIDD</v>
          </cell>
          <cell r="K106" t="str">
            <v>LSJ</v>
          </cell>
          <cell r="L106">
            <v>164475</v>
          </cell>
          <cell r="M106">
            <v>0</v>
          </cell>
          <cell r="N106">
            <v>1</v>
          </cell>
        </row>
        <row r="107">
          <cell r="A107" t="str">
            <v>0887</v>
          </cell>
          <cell r="C107">
            <v>80</v>
          </cell>
          <cell r="D107" t="str">
            <v>93</v>
          </cell>
          <cell r="E107" t="str">
            <v>93 Community &amp; Human Services</v>
          </cell>
          <cell r="F107">
            <v>83</v>
          </cell>
          <cell r="G107" t="str">
            <v>1421</v>
          </cell>
          <cell r="H107" t="str">
            <v>Children and Family Services</v>
          </cell>
          <cell r="I107" t="str">
            <v>0887</v>
          </cell>
          <cell r="J107" t="str">
            <v>Children and Family Services Transfers to Community and Human Services</v>
          </cell>
          <cell r="K107" t="str">
            <v>HHS</v>
          </cell>
          <cell r="L107">
            <v>1426071</v>
          </cell>
          <cell r="M107">
            <v>0</v>
          </cell>
          <cell r="N107">
            <v>0</v>
          </cell>
        </row>
        <row r="108">
          <cell r="A108" t="str">
            <v>0888</v>
          </cell>
          <cell r="C108">
            <v>81</v>
          </cell>
          <cell r="D108" t="str">
            <v>93</v>
          </cell>
          <cell r="E108" t="str">
            <v>93 Community &amp; Human Services</v>
          </cell>
          <cell r="F108">
            <v>84</v>
          </cell>
          <cell r="G108" t="str">
            <v>1421</v>
          </cell>
          <cell r="H108" t="str">
            <v>Children and Family Services</v>
          </cell>
          <cell r="I108" t="str">
            <v>0888</v>
          </cell>
          <cell r="J108" t="str">
            <v>Children and Family Services Community Services - Operating</v>
          </cell>
          <cell r="K108" t="str">
            <v>HHS</v>
          </cell>
          <cell r="L108">
            <v>5105588</v>
          </cell>
          <cell r="M108">
            <v>1521686</v>
          </cell>
          <cell r="N108">
            <v>16.5</v>
          </cell>
        </row>
        <row r="109">
          <cell r="A109" t="str">
            <v>0904</v>
          </cell>
          <cell r="C109">
            <v>79</v>
          </cell>
          <cell r="D109" t="str">
            <v>96</v>
          </cell>
          <cell r="E109" t="str">
            <v>96 Administrative Offices</v>
          </cell>
          <cell r="F109">
            <v>82</v>
          </cell>
          <cell r="G109" t="str">
            <v>1396</v>
          </cell>
          <cell r="H109" t="str">
            <v>Risk Abatement/2006 Fund</v>
          </cell>
          <cell r="I109" t="str">
            <v>0904</v>
          </cell>
          <cell r="J109" t="str">
            <v>OMB/2006 Fund</v>
          </cell>
          <cell r="K109" t="str">
            <v>GG</v>
          </cell>
          <cell r="L109">
            <v>50000</v>
          </cell>
          <cell r="M109">
            <v>0</v>
          </cell>
          <cell r="N109">
            <v>0</v>
          </cell>
        </row>
        <row r="110">
          <cell r="A110" t="str">
            <v>0910</v>
          </cell>
          <cell r="C110">
            <v>42</v>
          </cell>
          <cell r="D110" t="str">
            <v>90</v>
          </cell>
          <cell r="E110" t="str">
            <v>90 Adult and Juvenile Detention</v>
          </cell>
          <cell r="F110">
            <v>45</v>
          </cell>
          <cell r="G110" t="str">
            <v>0010</v>
          </cell>
          <cell r="H110" t="str">
            <v>General</v>
          </cell>
          <cell r="I110" t="str">
            <v>0910</v>
          </cell>
          <cell r="J110" t="str">
            <v>Adult and Juvenile Detention</v>
          </cell>
          <cell r="K110" t="str">
            <v>LSJ</v>
          </cell>
          <cell r="L110">
            <v>124619031</v>
          </cell>
          <cell r="M110">
            <v>35486016</v>
          </cell>
          <cell r="N110">
            <v>935.5</v>
          </cell>
        </row>
        <row r="111">
          <cell r="A111" t="str">
            <v>0914</v>
          </cell>
          <cell r="C111">
            <v>44</v>
          </cell>
          <cell r="D111" t="str">
            <v>90</v>
          </cell>
          <cell r="E111" t="str">
            <v>90 Adult and Juvenile Detention</v>
          </cell>
          <cell r="F111">
            <v>47</v>
          </cell>
          <cell r="G111" t="str">
            <v>0016</v>
          </cell>
          <cell r="H111" t="str">
            <v>Inmate Welfare</v>
          </cell>
          <cell r="I111" t="str">
            <v>0914</v>
          </cell>
          <cell r="J111" t="str">
            <v>Inmate Welfare - Adult</v>
          </cell>
          <cell r="K111" t="str">
            <v>LSJ</v>
          </cell>
          <cell r="L111">
            <v>1132412</v>
          </cell>
          <cell r="M111">
            <v>900000</v>
          </cell>
          <cell r="N111">
            <v>0</v>
          </cell>
        </row>
        <row r="112">
          <cell r="A112" t="str">
            <v>0915</v>
          </cell>
          <cell r="C112">
            <v>45</v>
          </cell>
          <cell r="D112" t="str">
            <v>90</v>
          </cell>
          <cell r="E112" t="str">
            <v>90 Adult and Juvenile Detention</v>
          </cell>
          <cell r="F112">
            <v>48</v>
          </cell>
          <cell r="G112" t="str">
            <v>0016</v>
          </cell>
          <cell r="H112" t="str">
            <v>Inmate Welfare</v>
          </cell>
          <cell r="I112" t="str">
            <v>0915</v>
          </cell>
          <cell r="J112" t="str">
            <v>Inmate Welfare - Juvenile</v>
          </cell>
          <cell r="K112" t="str">
            <v>LSJ</v>
          </cell>
          <cell r="L112">
            <v>5000</v>
          </cell>
          <cell r="M112">
            <v>0</v>
          </cell>
          <cell r="N112">
            <v>0</v>
          </cell>
        </row>
        <row r="113">
          <cell r="A113" t="str">
            <v>0920</v>
          </cell>
          <cell r="C113">
            <v>49</v>
          </cell>
          <cell r="D113" t="str">
            <v>93</v>
          </cell>
          <cell r="E113" t="str">
            <v>93 Community &amp; Human Services</v>
          </cell>
          <cell r="F113">
            <v>52</v>
          </cell>
          <cell r="G113" t="str">
            <v>1070</v>
          </cell>
          <cell r="H113" t="str">
            <v>Developmental Disabilities</v>
          </cell>
          <cell r="I113" t="str">
            <v>0920</v>
          </cell>
          <cell r="J113" t="str">
            <v>Developmental Disabilities</v>
          </cell>
          <cell r="K113" t="str">
            <v>HHS</v>
          </cell>
          <cell r="L113">
            <v>28379501</v>
          </cell>
          <cell r="M113">
            <v>27881240</v>
          </cell>
          <cell r="N113">
            <v>16</v>
          </cell>
        </row>
        <row r="114">
          <cell r="A114" t="str">
            <v>0924</v>
          </cell>
          <cell r="C114">
            <v>53</v>
          </cell>
          <cell r="D114" t="str">
            <v>93</v>
          </cell>
          <cell r="E114" t="str">
            <v>93 Community &amp; Human Services</v>
          </cell>
          <cell r="F114">
            <v>56</v>
          </cell>
          <cell r="G114" t="str">
            <v>1120</v>
          </cell>
          <cell r="H114" t="str">
            <v>Mental Health</v>
          </cell>
          <cell r="I114" t="str">
            <v>0924</v>
          </cell>
          <cell r="J114" t="str">
            <v>MHCADS - Mental Health</v>
          </cell>
          <cell r="K114" t="str">
            <v>HHS</v>
          </cell>
          <cell r="L114">
            <v>174417973</v>
          </cell>
          <cell r="M114">
            <v>177480816</v>
          </cell>
          <cell r="N114">
            <v>73.5</v>
          </cell>
        </row>
        <row r="115">
          <cell r="A115" t="str">
            <v>0935</v>
          </cell>
          <cell r="C115">
            <v>50</v>
          </cell>
          <cell r="D115" t="str">
            <v>93</v>
          </cell>
          <cell r="E115" t="str">
            <v>93 Community &amp; Human Services</v>
          </cell>
          <cell r="F115">
            <v>53</v>
          </cell>
          <cell r="G115" t="str">
            <v>1070</v>
          </cell>
          <cell r="H115" t="str">
            <v>Developmental Disabilities</v>
          </cell>
          <cell r="I115" t="str">
            <v>0935</v>
          </cell>
          <cell r="J115" t="str">
            <v>Community and Human Services Administration</v>
          </cell>
          <cell r="K115" t="str">
            <v>HHS</v>
          </cell>
          <cell r="L115">
            <v>6461293</v>
          </cell>
          <cell r="M115">
            <v>6179866</v>
          </cell>
          <cell r="N115">
            <v>36</v>
          </cell>
        </row>
        <row r="116">
          <cell r="A116" t="str">
            <v>0936</v>
          </cell>
          <cell r="C116">
            <v>93</v>
          </cell>
          <cell r="D116" t="str">
            <v>93</v>
          </cell>
          <cell r="E116" t="str">
            <v>93 Community &amp; Human Services</v>
          </cell>
          <cell r="F116">
            <v>96</v>
          </cell>
          <cell r="G116" t="str">
            <v>2240</v>
          </cell>
          <cell r="H116" t="str">
            <v>Work Training</v>
          </cell>
          <cell r="I116" t="str">
            <v>0936</v>
          </cell>
          <cell r="J116" t="str">
            <v>Work Training Program</v>
          </cell>
          <cell r="K116" t="str">
            <v>HHS</v>
          </cell>
          <cell r="L116">
            <v>10361128</v>
          </cell>
          <cell r="M116">
            <v>10044941</v>
          </cell>
          <cell r="N116">
            <v>60.28</v>
          </cell>
        </row>
        <row r="117">
          <cell r="A117" t="str">
            <v>0950</v>
          </cell>
          <cell r="C117">
            <v>43</v>
          </cell>
          <cell r="D117" t="str">
            <v>93</v>
          </cell>
          <cell r="E117" t="str">
            <v>93 Community &amp; Human Services</v>
          </cell>
          <cell r="F117">
            <v>46</v>
          </cell>
          <cell r="G117" t="str">
            <v>0010</v>
          </cell>
          <cell r="H117" t="str">
            <v>General</v>
          </cell>
          <cell r="I117" t="str">
            <v>0950</v>
          </cell>
          <cell r="J117" t="str">
            <v>Office of the Public Defender</v>
          </cell>
          <cell r="K117" t="str">
            <v>LSJ</v>
          </cell>
          <cell r="L117">
            <v>36598164</v>
          </cell>
          <cell r="M117">
            <v>2619354</v>
          </cell>
          <cell r="N117">
            <v>16.75</v>
          </cell>
        </row>
        <row r="118">
          <cell r="A118" t="str">
            <v>0960</v>
          </cell>
          <cell r="C118">
            <v>72</v>
          </cell>
          <cell r="D118" t="str">
            <v>93</v>
          </cell>
          <cell r="E118" t="str">
            <v>93 Community &amp; Human Services</v>
          </cell>
          <cell r="F118">
            <v>75</v>
          </cell>
          <cell r="G118" t="str">
            <v>1260</v>
          </cell>
          <cell r="H118" t="str">
            <v>Alcoholism and Substance Abuse Services</v>
          </cell>
          <cell r="I118" t="str">
            <v>0960</v>
          </cell>
          <cell r="J118" t="str">
            <v>MHCADS - Alcoholism and Substance Abuse</v>
          </cell>
          <cell r="K118" t="str">
            <v>HHS</v>
          </cell>
          <cell r="L118">
            <v>30731877</v>
          </cell>
          <cell r="M118">
            <v>30585856</v>
          </cell>
          <cell r="N118">
            <v>36.9</v>
          </cell>
        </row>
        <row r="119">
          <cell r="A119" t="str">
            <v>0983</v>
          </cell>
          <cell r="C119">
            <v>58</v>
          </cell>
          <cell r="D119" t="str">
            <v>93</v>
          </cell>
          <cell r="E119" t="str">
            <v>93 Community &amp; Human Services</v>
          </cell>
          <cell r="F119">
            <v>61</v>
          </cell>
          <cell r="G119" t="str">
            <v>1135</v>
          </cell>
          <cell r="H119" t="str">
            <v>Mental Illness and Drug Dependency</v>
          </cell>
          <cell r="I119" t="str">
            <v>0983</v>
          </cell>
          <cell r="J119" t="str">
            <v>Office of Public Defender MIDD</v>
          </cell>
          <cell r="K119" t="str">
            <v>LSJ</v>
          </cell>
          <cell r="L119">
            <v>1797396</v>
          </cell>
          <cell r="M119">
            <v>0</v>
          </cell>
          <cell r="N119">
            <v>0</v>
          </cell>
        </row>
        <row r="120">
          <cell r="A120" t="str">
            <v>0984</v>
          </cell>
          <cell r="C120">
            <v>59</v>
          </cell>
          <cell r="D120" t="str">
            <v>93</v>
          </cell>
          <cell r="E120" t="str">
            <v>93 Community &amp; Human Services</v>
          </cell>
          <cell r="F120">
            <v>62</v>
          </cell>
          <cell r="G120" t="str">
            <v>1135</v>
          </cell>
          <cell r="H120" t="str">
            <v>Mental Illness and Drug Dependency</v>
          </cell>
          <cell r="I120" t="str">
            <v>0984</v>
          </cell>
          <cell r="J120" t="str">
            <v>District Court MIDD</v>
          </cell>
          <cell r="K120" t="str">
            <v>LSJ</v>
          </cell>
          <cell r="L120">
            <v>964832</v>
          </cell>
          <cell r="M120">
            <v>0</v>
          </cell>
          <cell r="N120">
            <v>7.5</v>
          </cell>
        </row>
        <row r="121">
          <cell r="A121" t="str">
            <v>0985</v>
          </cell>
          <cell r="C121">
            <v>60</v>
          </cell>
          <cell r="D121" t="str">
            <v>93</v>
          </cell>
          <cell r="E121" t="str">
            <v>93 Community &amp; Human Services</v>
          </cell>
          <cell r="F121">
            <v>63</v>
          </cell>
          <cell r="G121" t="str">
            <v>1135</v>
          </cell>
          <cell r="H121" t="str">
            <v>Mental Illness and Drug Dependency</v>
          </cell>
          <cell r="I121" t="str">
            <v>0985</v>
          </cell>
          <cell r="J121" t="str">
            <v>Adult and Juvenile Detention MIDD</v>
          </cell>
          <cell r="K121" t="str">
            <v>LSJ</v>
          </cell>
          <cell r="L121">
            <v>406000</v>
          </cell>
          <cell r="M121">
            <v>0</v>
          </cell>
          <cell r="N121">
            <v>0</v>
          </cell>
        </row>
        <row r="122">
          <cell r="A122" t="str">
            <v>0986</v>
          </cell>
          <cell r="C122">
            <v>61</v>
          </cell>
          <cell r="D122" t="str">
            <v>93</v>
          </cell>
          <cell r="E122" t="str">
            <v>93 Community &amp; Human Services</v>
          </cell>
          <cell r="F122">
            <v>64</v>
          </cell>
          <cell r="G122" t="str">
            <v>1135</v>
          </cell>
          <cell r="H122" t="str">
            <v>Mental Illness and Drug Dependency</v>
          </cell>
          <cell r="I122" t="str">
            <v>0986</v>
          </cell>
          <cell r="J122" t="str">
            <v>Jail Health Services MIDD</v>
          </cell>
          <cell r="K122" t="str">
            <v>LSJ</v>
          </cell>
          <cell r="L122">
            <v>3250372</v>
          </cell>
          <cell r="M122">
            <v>0</v>
          </cell>
          <cell r="N122">
            <v>18.85</v>
          </cell>
        </row>
        <row r="123">
          <cell r="A123" t="str">
            <v>0987</v>
          </cell>
          <cell r="C123">
            <v>62</v>
          </cell>
          <cell r="D123" t="str">
            <v>93</v>
          </cell>
          <cell r="E123" t="str">
            <v>93 Community &amp; Human Services</v>
          </cell>
          <cell r="F123">
            <v>65</v>
          </cell>
          <cell r="G123" t="str">
            <v>1135</v>
          </cell>
          <cell r="H123" t="str">
            <v>Mental Illness and Drug Dependency</v>
          </cell>
          <cell r="I123" t="str">
            <v>0987</v>
          </cell>
          <cell r="J123" t="str">
            <v>Mental Health and Substance Abuse MIDD</v>
          </cell>
          <cell r="K123" t="str">
            <v>HHS</v>
          </cell>
          <cell r="L123">
            <v>4979122</v>
          </cell>
          <cell r="M123">
            <v>0</v>
          </cell>
          <cell r="N123">
            <v>2.75</v>
          </cell>
        </row>
        <row r="124">
          <cell r="A124" t="str">
            <v>0990</v>
          </cell>
          <cell r="C124">
            <v>63</v>
          </cell>
          <cell r="D124" t="str">
            <v>93</v>
          </cell>
          <cell r="E124" t="str">
            <v>93 Community &amp; Human Services</v>
          </cell>
          <cell r="F124">
            <v>66</v>
          </cell>
          <cell r="G124" t="str">
            <v>1135</v>
          </cell>
          <cell r="H124" t="str">
            <v>Mental Illness and Drug Dependency</v>
          </cell>
          <cell r="I124" t="str">
            <v>0990</v>
          </cell>
          <cell r="J124" t="str">
            <v>Mental Illness and Drug Dependency Fund</v>
          </cell>
          <cell r="K124" t="str">
            <v>HHS</v>
          </cell>
          <cell r="L124">
            <v>40809577</v>
          </cell>
          <cell r="M124">
            <v>42345122</v>
          </cell>
          <cell r="N124">
            <v>13.75</v>
          </cell>
        </row>
        <row r="125">
          <cell r="A125" t="str">
            <v>1460M</v>
          </cell>
          <cell r="B125" t="str">
            <v>Y</v>
          </cell>
          <cell r="C125">
            <v>128</v>
          </cell>
          <cell r="D125" t="str">
            <v>70</v>
          </cell>
          <cell r="E125" t="str">
            <v>70 Transportation</v>
          </cell>
          <cell r="F125">
            <v>128</v>
          </cell>
          <cell r="G125" t="str">
            <v>1590</v>
          </cell>
          <cell r="H125" t="str">
            <v>King County Marine Operations</v>
          </cell>
          <cell r="I125" t="str">
            <v>1460M</v>
          </cell>
          <cell r="J125" t="str">
            <v>Marine Division</v>
          </cell>
          <cell r="K125" t="str">
            <v>PE</v>
          </cell>
          <cell r="L125">
            <v>18427469</v>
          </cell>
          <cell r="M125">
            <v>18427469</v>
          </cell>
          <cell r="N125">
            <v>19</v>
          </cell>
        </row>
        <row r="126">
          <cell r="A126" t="str">
            <v>1550M</v>
          </cell>
          <cell r="C126">
            <v>103</v>
          </cell>
          <cell r="D126" t="str">
            <v>14</v>
          </cell>
          <cell r="E126" t="str">
            <v>14 OIRM</v>
          </cell>
          <cell r="F126">
            <v>106</v>
          </cell>
          <cell r="G126" t="str">
            <v>5471</v>
          </cell>
          <cell r="H126" t="str">
            <v>Information Resource Management</v>
          </cell>
          <cell r="I126" t="str">
            <v>1550M</v>
          </cell>
          <cell r="J126" t="str">
            <v>Office of Information Resource Management</v>
          </cell>
          <cell r="K126" t="str">
            <v>GG</v>
          </cell>
          <cell r="L126">
            <v>4039792</v>
          </cell>
          <cell r="M126">
            <v>3218406</v>
          </cell>
          <cell r="N126">
            <v>27</v>
          </cell>
        </row>
        <row r="127">
          <cell r="A127" t="str">
            <v>2140</v>
          </cell>
          <cell r="C127">
            <v>91</v>
          </cell>
          <cell r="D127" t="str">
            <v>96</v>
          </cell>
          <cell r="E127" t="str">
            <v>96 Administrative Offices</v>
          </cell>
          <cell r="F127">
            <v>94</v>
          </cell>
          <cell r="G127" t="str">
            <v>2140</v>
          </cell>
          <cell r="H127" t="str">
            <v>Grants</v>
          </cell>
          <cell r="I127" t="str">
            <v>2140</v>
          </cell>
          <cell r="J127" t="str">
            <v>Grants</v>
          </cell>
          <cell r="K127" t="str">
            <v>GG</v>
          </cell>
          <cell r="L127">
            <v>21257683</v>
          </cell>
          <cell r="M127">
            <v>21257683</v>
          </cell>
          <cell r="N127">
            <v>72.6</v>
          </cell>
        </row>
        <row r="128">
          <cell r="A128" t="str">
            <v>3000</v>
          </cell>
          <cell r="C128">
            <v>115</v>
          </cell>
          <cell r="D128" t="str">
            <v>300</v>
          </cell>
          <cell r="E128" t="str">
            <v>300 Capital Improvement Program</v>
          </cell>
          <cell r="F128">
            <v>118</v>
          </cell>
          <cell r="G128" t="str">
            <v>3000</v>
          </cell>
          <cell r="H128" t="str">
            <v>Capital Improvement Program</v>
          </cell>
          <cell r="I128" t="str">
            <v>3000</v>
          </cell>
          <cell r="J128" t="str">
            <v>General Capital Improvement Programs</v>
          </cell>
          <cell r="K128" t="str">
            <v>CIP</v>
          </cell>
          <cell r="L128">
            <v>119025049</v>
          </cell>
          <cell r="M128">
            <v>119025049</v>
          </cell>
          <cell r="N128">
            <v>0</v>
          </cell>
        </row>
        <row r="129">
          <cell r="A129" t="str">
            <v>3001</v>
          </cell>
          <cell r="B129" t="str">
            <v>Y</v>
          </cell>
          <cell r="C129">
            <v>137</v>
          </cell>
          <cell r="D129" t="str">
            <v>300</v>
          </cell>
          <cell r="E129" t="str">
            <v>300 Capital Improvement Program</v>
          </cell>
          <cell r="F129">
            <v>137</v>
          </cell>
          <cell r="G129" t="str">
            <v>3000</v>
          </cell>
          <cell r="H129" t="str">
            <v>Capital Improvement Program</v>
          </cell>
          <cell r="I129" t="str">
            <v>3001</v>
          </cell>
          <cell r="J129" t="str">
            <v>Roads Capital Improvement Program</v>
          </cell>
          <cell r="K129" t="str">
            <v>CIP</v>
          </cell>
          <cell r="L129">
            <v>246818243</v>
          </cell>
          <cell r="M129">
            <v>246818243</v>
          </cell>
          <cell r="N129">
            <v>0</v>
          </cell>
        </row>
        <row r="130">
          <cell r="A130" t="str">
            <v>3003</v>
          </cell>
          <cell r="C130">
            <v>116</v>
          </cell>
          <cell r="D130" t="str">
            <v>300</v>
          </cell>
          <cell r="E130" t="str">
            <v>300 Capital Improvement Program</v>
          </cell>
          <cell r="F130">
            <v>119</v>
          </cell>
          <cell r="G130" t="str">
            <v>3000</v>
          </cell>
          <cell r="H130" t="str">
            <v>Capital Improvement Program</v>
          </cell>
          <cell r="I130" t="str">
            <v>3003</v>
          </cell>
          <cell r="J130" t="str">
            <v>Wastewater Treatment Capital Improvement Program</v>
          </cell>
          <cell r="K130" t="str">
            <v>CIP</v>
          </cell>
          <cell r="L130">
            <v>231755571</v>
          </cell>
          <cell r="M130">
            <v>231755571</v>
          </cell>
          <cell r="N130">
            <v>0</v>
          </cell>
        </row>
        <row r="131">
          <cell r="A131" t="str">
            <v>3004</v>
          </cell>
          <cell r="C131">
            <v>117</v>
          </cell>
          <cell r="D131" t="str">
            <v>300</v>
          </cell>
          <cell r="E131" t="str">
            <v>300 Capital Improvement Program</v>
          </cell>
          <cell r="F131">
            <v>120</v>
          </cell>
          <cell r="G131" t="str">
            <v>3000</v>
          </cell>
          <cell r="H131" t="str">
            <v>Capital Improvement Program</v>
          </cell>
          <cell r="I131" t="str">
            <v>3004</v>
          </cell>
          <cell r="J131" t="str">
            <v>Surface Water Capital Improvement Program</v>
          </cell>
          <cell r="K131" t="str">
            <v>CIP</v>
          </cell>
          <cell r="L131">
            <v>18920310</v>
          </cell>
          <cell r="M131">
            <v>18920310</v>
          </cell>
          <cell r="N131">
            <v>0</v>
          </cell>
        </row>
        <row r="132">
          <cell r="A132" t="str">
            <v>3005</v>
          </cell>
          <cell r="C132">
            <v>118</v>
          </cell>
          <cell r="D132" t="str">
            <v>300</v>
          </cell>
          <cell r="E132" t="str">
            <v>300 Capital Improvement Program</v>
          </cell>
          <cell r="F132">
            <v>121</v>
          </cell>
          <cell r="G132" t="str">
            <v>3000</v>
          </cell>
          <cell r="H132" t="str">
            <v>Capital Improvement Program</v>
          </cell>
          <cell r="I132" t="str">
            <v>3005</v>
          </cell>
          <cell r="J132" t="str">
            <v>Major Maintenance Capital Improvement Program</v>
          </cell>
          <cell r="K132" t="str">
            <v>CIP</v>
          </cell>
          <cell r="L132">
            <v>15611834</v>
          </cell>
          <cell r="M132">
            <v>15611834</v>
          </cell>
          <cell r="N132">
            <v>0</v>
          </cell>
        </row>
        <row r="133">
          <cell r="A133" t="str">
            <v>3006</v>
          </cell>
          <cell r="C133">
            <v>119</v>
          </cell>
          <cell r="D133" t="str">
            <v>300</v>
          </cell>
          <cell r="E133" t="str">
            <v>300 Capital Improvement Program</v>
          </cell>
          <cell r="F133">
            <v>122</v>
          </cell>
          <cell r="G133" t="str">
            <v>3000</v>
          </cell>
          <cell r="H133" t="str">
            <v>Capital Improvement Program</v>
          </cell>
          <cell r="I133" t="str">
            <v>3006</v>
          </cell>
          <cell r="J133" t="str">
            <v>Solid Waste Capital Improvement Program</v>
          </cell>
          <cell r="K133" t="str">
            <v>CIP</v>
          </cell>
          <cell r="L133">
            <v>13463012</v>
          </cell>
          <cell r="M133">
            <v>13463012</v>
          </cell>
          <cell r="N133">
            <v>0</v>
          </cell>
        </row>
        <row r="134">
          <cell r="A134" t="str">
            <v>3007</v>
          </cell>
          <cell r="B134" t="str">
            <v>Y</v>
          </cell>
          <cell r="C134">
            <v>139</v>
          </cell>
          <cell r="D134" t="str">
            <v>300</v>
          </cell>
          <cell r="E134" t="str">
            <v>300 Capital Improvement Program</v>
          </cell>
          <cell r="F134">
            <v>139</v>
          </cell>
          <cell r="G134" t="str">
            <v>3007</v>
          </cell>
          <cell r="H134" t="str">
            <v>Public Transportation Construction</v>
          </cell>
          <cell r="I134" t="str">
            <v>3007</v>
          </cell>
          <cell r="J134" t="str">
            <v>Public Transportation Capital (Transfer to Transit Operating)</v>
          </cell>
          <cell r="K134" t="str">
            <v>CIP</v>
          </cell>
          <cell r="L134">
            <v>65270621</v>
          </cell>
          <cell r="M134">
            <v>65270621</v>
          </cell>
          <cell r="N134">
            <v>0</v>
          </cell>
        </row>
        <row r="135">
          <cell r="A135" t="str">
            <v>3008</v>
          </cell>
          <cell r="B135" t="str">
            <v>Y</v>
          </cell>
          <cell r="C135">
            <v>138</v>
          </cell>
          <cell r="D135" t="str">
            <v>300</v>
          </cell>
          <cell r="E135" t="str">
            <v>300 Capital Improvement Program</v>
          </cell>
          <cell r="F135">
            <v>138</v>
          </cell>
          <cell r="G135" t="str">
            <v>3000</v>
          </cell>
          <cell r="H135" t="str">
            <v>Capital Improvement Program</v>
          </cell>
          <cell r="I135" t="str">
            <v>3008</v>
          </cell>
          <cell r="J135" t="str">
            <v>Public Transportation Capital Improvement Program</v>
          </cell>
          <cell r="K135" t="str">
            <v>CIP</v>
          </cell>
          <cell r="L135">
            <v>167160580</v>
          </cell>
          <cell r="M135">
            <v>167160580</v>
          </cell>
          <cell r="N135">
            <v>0</v>
          </cell>
        </row>
        <row r="136">
          <cell r="A136" t="str">
            <v>3180M</v>
          </cell>
          <cell r="C136">
            <v>104</v>
          </cell>
          <cell r="D136" t="str">
            <v>38</v>
          </cell>
          <cell r="E136" t="str">
            <v>38 Natural Resources &amp; Parks</v>
          </cell>
          <cell r="F136">
            <v>107</v>
          </cell>
          <cell r="G136" t="str">
            <v>5481</v>
          </cell>
          <cell r="H136" t="str">
            <v>Geographic Information Systems (GIS)</v>
          </cell>
          <cell r="I136" t="str">
            <v>3180M</v>
          </cell>
          <cell r="J136" t="str">
            <v>Geographic Information Systems</v>
          </cell>
          <cell r="K136" t="str">
            <v>PE</v>
          </cell>
          <cell r="L136">
            <v>4572242</v>
          </cell>
          <cell r="M136">
            <v>4593103</v>
          </cell>
          <cell r="N136">
            <v>27</v>
          </cell>
        </row>
        <row r="137">
          <cell r="A137" t="str">
            <v>4000M</v>
          </cell>
          <cell r="C137">
            <v>99</v>
          </cell>
          <cell r="D137" t="str">
            <v>38</v>
          </cell>
          <cell r="E137" t="str">
            <v>38 Natural Resources &amp; Parks</v>
          </cell>
          <cell r="F137">
            <v>102</v>
          </cell>
          <cell r="G137" t="str">
            <v>4610</v>
          </cell>
          <cell r="H137" t="str">
            <v>Water Quality</v>
          </cell>
          <cell r="I137" t="str">
            <v>4000M</v>
          </cell>
          <cell r="J137" t="str">
            <v>Wastewater Treatment</v>
          </cell>
          <cell r="K137" t="str">
            <v>PE</v>
          </cell>
          <cell r="L137">
            <v>111159987</v>
          </cell>
          <cell r="M137">
            <v>342095303</v>
          </cell>
          <cell r="N137">
            <v>595.2</v>
          </cell>
        </row>
        <row r="138">
          <cell r="A138" t="str">
            <v>4999M</v>
          </cell>
          <cell r="C138">
            <v>114</v>
          </cell>
          <cell r="D138" t="str">
            <v>98</v>
          </cell>
          <cell r="E138" t="str">
            <v>98 Debt Service</v>
          </cell>
          <cell r="F138">
            <v>117</v>
          </cell>
          <cell r="G138" t="str">
            <v>4610</v>
          </cell>
          <cell r="H138" t="str">
            <v>Water Quality</v>
          </cell>
          <cell r="I138" t="str">
            <v>4999M</v>
          </cell>
          <cell r="J138" t="str">
            <v>Wastewater Treatment Debt Service</v>
          </cell>
          <cell r="K138" t="str">
            <v>DS</v>
          </cell>
          <cell r="L138">
            <v>188627713</v>
          </cell>
          <cell r="M138">
            <v>0</v>
          </cell>
          <cell r="N138">
            <v>0</v>
          </cell>
        </row>
        <row r="139">
          <cell r="A139" t="str">
            <v>5000M</v>
          </cell>
          <cell r="B139" t="str">
            <v>Y</v>
          </cell>
          <cell r="C139">
            <v>131</v>
          </cell>
          <cell r="D139" t="str">
            <v>70</v>
          </cell>
          <cell r="E139" t="str">
            <v>70 Transportation</v>
          </cell>
          <cell r="F139">
            <v>131</v>
          </cell>
          <cell r="G139" t="str">
            <v>4640</v>
          </cell>
          <cell r="H139" t="str">
            <v>Public Transportation</v>
          </cell>
          <cell r="I139" t="str">
            <v>5000M</v>
          </cell>
          <cell r="J139" t="str">
            <v>Transit</v>
          </cell>
          <cell r="K139" t="str">
            <v>PE</v>
          </cell>
          <cell r="L139">
            <v>1208870057</v>
          </cell>
          <cell r="M139">
            <v>1114072597</v>
          </cell>
          <cell r="N139">
            <v>4030.07</v>
          </cell>
        </row>
        <row r="140">
          <cell r="A140" t="str">
            <v>5002M</v>
          </cell>
          <cell r="B140" t="str">
            <v>Y</v>
          </cell>
          <cell r="C140">
            <v>133</v>
          </cell>
          <cell r="D140" t="str">
            <v>70</v>
          </cell>
          <cell r="E140" t="str">
            <v>70 Transportation</v>
          </cell>
          <cell r="F140">
            <v>133</v>
          </cell>
          <cell r="G140" t="str">
            <v>4647</v>
          </cell>
          <cell r="H140" t="str">
            <v>Revenue Fleet Replacement</v>
          </cell>
          <cell r="I140" t="str">
            <v>5002M</v>
          </cell>
          <cell r="J140" t="str">
            <v>Transit Revenue Vehicle Replacement</v>
          </cell>
          <cell r="K140" t="str">
            <v>PE</v>
          </cell>
          <cell r="L140">
            <v>135099610</v>
          </cell>
          <cell r="M140">
            <v>68294000</v>
          </cell>
          <cell r="N140">
            <v>0</v>
          </cell>
        </row>
        <row r="141">
          <cell r="A141" t="str">
            <v>5010M</v>
          </cell>
          <cell r="B141" t="str">
            <v>Y</v>
          </cell>
          <cell r="C141">
            <v>132</v>
          </cell>
          <cell r="D141" t="str">
            <v>70</v>
          </cell>
          <cell r="E141" t="str">
            <v>70 Transportation</v>
          </cell>
          <cell r="F141">
            <v>132</v>
          </cell>
          <cell r="G141" t="str">
            <v>4640</v>
          </cell>
          <cell r="H141" t="str">
            <v>Public Transportation</v>
          </cell>
          <cell r="I141" t="str">
            <v>5010M</v>
          </cell>
          <cell r="J141" t="str">
            <v>DOT Director's Office</v>
          </cell>
          <cell r="K141" t="str">
            <v>PE</v>
          </cell>
          <cell r="L141">
            <v>26581928</v>
          </cell>
          <cell r="M141">
            <v>6919469</v>
          </cell>
          <cell r="N141">
            <v>92.15</v>
          </cell>
        </row>
      </sheetData>
      <sheetData sheetId="12">
        <row r="6">
          <cell r="M6" t="str">
            <v>SECTION</v>
          </cell>
          <cell r="N6" t="str">
            <v>SECTION NAME</v>
          </cell>
        </row>
        <row r="7">
          <cell r="M7" t="str">
            <v>0010.1041</v>
          </cell>
          <cell r="N7" t="str">
            <v>INTERFUND TRANSFERS</v>
          </cell>
        </row>
        <row r="8">
          <cell r="M8" t="str">
            <v>0010.6661</v>
          </cell>
          <cell r="N8" t="str">
            <v>COUNCIL DISTRICT 1</v>
          </cell>
        </row>
        <row r="9">
          <cell r="M9" t="str">
            <v>0010.6661</v>
          </cell>
          <cell r="N9" t="str">
            <v>COUNCIL DISTRICT 1</v>
          </cell>
        </row>
        <row r="10">
          <cell r="M10" t="str">
            <v>0010.6662</v>
          </cell>
          <cell r="N10" t="str">
            <v>COUNCIL DISTRICT 2</v>
          </cell>
        </row>
        <row r="11">
          <cell r="M11" t="str">
            <v>0010.6662</v>
          </cell>
          <cell r="N11" t="str">
            <v>COUNCIL DISTRICT 2</v>
          </cell>
        </row>
        <row r="12">
          <cell r="M12" t="str">
            <v>0010.6663</v>
          </cell>
          <cell r="N12" t="str">
            <v>COUNCIL DISTRICT 3</v>
          </cell>
        </row>
        <row r="13">
          <cell r="M13" t="str">
            <v>0010.6663</v>
          </cell>
          <cell r="N13" t="str">
            <v>COUNCIL DISTRICT 3</v>
          </cell>
        </row>
        <row r="14">
          <cell r="M14" t="str">
            <v>0010.6664</v>
          </cell>
          <cell r="N14" t="str">
            <v>COUNCIL DISTRICT 4</v>
          </cell>
        </row>
        <row r="15">
          <cell r="M15" t="str">
            <v>0010.6664</v>
          </cell>
          <cell r="N15" t="str">
            <v>COUNCIL DISTRICT 4</v>
          </cell>
        </row>
        <row r="16">
          <cell r="M16" t="str">
            <v>0010.6665</v>
          </cell>
          <cell r="N16" t="str">
            <v>COUNCIL DISTRICT 5</v>
          </cell>
        </row>
        <row r="17">
          <cell r="M17" t="str">
            <v>0010.6665</v>
          </cell>
          <cell r="N17" t="str">
            <v>COUNCIL DISTRICT 5</v>
          </cell>
        </row>
        <row r="18">
          <cell r="M18" t="str">
            <v>0010.6666</v>
          </cell>
          <cell r="N18" t="str">
            <v>COUNCIL DISTRICT 6</v>
          </cell>
        </row>
        <row r="19">
          <cell r="M19" t="str">
            <v>0010.6666</v>
          </cell>
          <cell r="N19" t="str">
            <v>COUNCIL DISTRICT 6</v>
          </cell>
        </row>
        <row r="20">
          <cell r="M20" t="str">
            <v>0010.6667</v>
          </cell>
          <cell r="N20" t="str">
            <v>COUNCIL DISTRICT 7</v>
          </cell>
        </row>
        <row r="21">
          <cell r="M21" t="str">
            <v>0010.6667</v>
          </cell>
          <cell r="N21" t="str">
            <v>COUNCIL DISTRICT 7</v>
          </cell>
        </row>
        <row r="22">
          <cell r="M22" t="str">
            <v>0010.6668</v>
          </cell>
          <cell r="N22" t="str">
            <v>COUNCIL DISTRICT 8</v>
          </cell>
        </row>
        <row r="23">
          <cell r="M23" t="str">
            <v>0010.6668</v>
          </cell>
          <cell r="N23" t="str">
            <v>COUNCIL DISTRICT 8</v>
          </cell>
        </row>
        <row r="24">
          <cell r="M24" t="str">
            <v>0010.6669</v>
          </cell>
          <cell r="N24" t="str">
            <v>COUNCIL DISTRICT 9</v>
          </cell>
        </row>
        <row r="25">
          <cell r="M25" t="str">
            <v>0010.6669</v>
          </cell>
          <cell r="N25" t="str">
            <v>COUNCIL DISTRICT 9</v>
          </cell>
        </row>
        <row r="26">
          <cell r="M26" t="str">
            <v>0020.1043</v>
          </cell>
          <cell r="N26" t="str">
            <v>COUNCIL ADMINISTRATION ANALYTICAL STAFF</v>
          </cell>
        </row>
        <row r="27">
          <cell r="M27" t="str">
            <v>0020.1043</v>
          </cell>
          <cell r="N27" t="str">
            <v>COUNCIL ADMINISTRATION ANALYTICAL STAFF</v>
          </cell>
        </row>
        <row r="28">
          <cell r="M28" t="str">
            <v>0020.1043</v>
          </cell>
          <cell r="N28" t="str">
            <v>COUNCIL ADMINISTRATION ANALYTICAL STAFF</v>
          </cell>
        </row>
        <row r="29">
          <cell r="M29" t="str">
            <v>0020.1046</v>
          </cell>
          <cell r="N29" t="str">
            <v>COUNCIL ADMINISTRATIVE AND LEGAL SUPPORT</v>
          </cell>
        </row>
        <row r="30">
          <cell r="M30" t="str">
            <v>0020.1046</v>
          </cell>
          <cell r="N30" t="str">
            <v>COUNCIL ADMINISTRATIVE AND LEGAL SUPPORT</v>
          </cell>
        </row>
        <row r="31">
          <cell r="M31" t="str">
            <v>0020.1046</v>
          </cell>
          <cell r="N31" t="str">
            <v>COUNCIL ADMINISTRATIVE AND LEGAL SUPPORT</v>
          </cell>
        </row>
        <row r="32">
          <cell r="M32" t="str">
            <v>0020.1046</v>
          </cell>
          <cell r="N32" t="str">
            <v>COUNCIL ADMINISTRATIVE AND LEGAL SUPPORT</v>
          </cell>
        </row>
        <row r="33">
          <cell r="M33" t="str">
            <v>0020.10XX</v>
          </cell>
          <cell r="N33" t="str">
            <v>DISTRICT SUPPORT &amp; CONSTITUENT SERVICES</v>
          </cell>
        </row>
        <row r="34">
          <cell r="M34" t="str">
            <v>0030</v>
          </cell>
          <cell r="N34" t="str">
            <v>HEARING EXAMINER</v>
          </cell>
        </row>
        <row r="35">
          <cell r="M35" t="str">
            <v>0030</v>
          </cell>
          <cell r="N35" t="str">
            <v>HEARING EXAMINER</v>
          </cell>
        </row>
        <row r="36">
          <cell r="M36" t="str">
            <v>0040.1045</v>
          </cell>
          <cell r="N36" t="str">
            <v>FINANCIAL AND PERFORMANCE AUDITS</v>
          </cell>
        </row>
        <row r="37">
          <cell r="M37" t="str">
            <v>0040.1045</v>
          </cell>
          <cell r="N37" t="str">
            <v>FINANCIAL AND PERFORMANCE AUDITS</v>
          </cell>
        </row>
        <row r="38">
          <cell r="M38" t="str">
            <v>0040.1045</v>
          </cell>
          <cell r="N38" t="str">
            <v>FINANCIAL AND PERFORMANCE AUDITS</v>
          </cell>
        </row>
        <row r="39">
          <cell r="M39" t="str">
            <v>0040.1045</v>
          </cell>
          <cell r="N39" t="str">
            <v>FINANCIAL AND PERFORMANCE AUDITS</v>
          </cell>
        </row>
        <row r="40">
          <cell r="M40" t="str">
            <v>0040.6670</v>
          </cell>
          <cell r="N40" t="str">
            <v>AUDITOR CAPITAL PROJECT OVERSIGHT</v>
          </cell>
        </row>
        <row r="41">
          <cell r="M41" t="str">
            <v>0050.1047</v>
          </cell>
          <cell r="N41" t="str">
            <v>TAX ADVISOR</v>
          </cell>
        </row>
        <row r="42">
          <cell r="M42" t="str">
            <v>0050.1048</v>
          </cell>
          <cell r="N42" t="str">
            <v>OMBUDSMAN</v>
          </cell>
        </row>
        <row r="43">
          <cell r="M43" t="str">
            <v>0050.1048</v>
          </cell>
          <cell r="N43" t="str">
            <v>OMBUDSMAN</v>
          </cell>
        </row>
        <row r="44">
          <cell r="M44" t="str">
            <v>0050.1048</v>
          </cell>
          <cell r="N44" t="str">
            <v>OMBUDSMAN</v>
          </cell>
        </row>
        <row r="45">
          <cell r="M45" t="str">
            <v>0060</v>
          </cell>
          <cell r="N45" t="str">
            <v>KING COUNTY CIVIC TELEVISION</v>
          </cell>
        </row>
        <row r="46">
          <cell r="M46" t="str">
            <v>0060</v>
          </cell>
          <cell r="N46" t="str">
            <v>KING COUNTY CIVIC TELEVISION</v>
          </cell>
        </row>
        <row r="47">
          <cell r="M47" t="str">
            <v>0070</v>
          </cell>
          <cell r="N47" t="str">
            <v>BOARD OF APPEALS</v>
          </cell>
        </row>
        <row r="48">
          <cell r="M48" t="str">
            <v>0070</v>
          </cell>
          <cell r="N48" t="str">
            <v>BOARD OF APPEALS</v>
          </cell>
        </row>
        <row r="49">
          <cell r="M49" t="str">
            <v>0085</v>
          </cell>
          <cell r="N49" t="str">
            <v>OFFICE OF LAW ENFORCEMENT OVERSIGHT</v>
          </cell>
        </row>
        <row r="50">
          <cell r="M50" t="str">
            <v>0085</v>
          </cell>
          <cell r="N50" t="str">
            <v>OFFICE OF LAW ENFORCEMENT OVERSIGHT</v>
          </cell>
        </row>
        <row r="51">
          <cell r="M51" t="str">
            <v>0086</v>
          </cell>
          <cell r="N51" t="str">
            <v>DISTRICTING COMMITTEE</v>
          </cell>
        </row>
        <row r="52">
          <cell r="M52" t="str">
            <v>0086</v>
          </cell>
          <cell r="N52" t="str">
            <v>DISTRICTING COMMITTEE</v>
          </cell>
        </row>
        <row r="53">
          <cell r="M53" t="str">
            <v>0087</v>
          </cell>
          <cell r="N53" t="str">
            <v>OFFICE OF ECONOMIC AND FINANCIAL ANALYSIS</v>
          </cell>
        </row>
        <row r="54">
          <cell r="M54" t="str">
            <v>0110</v>
          </cell>
          <cell r="N54" t="str">
            <v>COUNTY EXECUTIVE</v>
          </cell>
        </row>
        <row r="55">
          <cell r="M55" t="str">
            <v>0120</v>
          </cell>
          <cell r="N55" t="str">
            <v>OFFICE OF THE EXECUTIVE</v>
          </cell>
        </row>
        <row r="56">
          <cell r="M56" t="str">
            <v>0120</v>
          </cell>
          <cell r="N56" t="str">
            <v>OFFICE OF THE EXECUTIVE</v>
          </cell>
        </row>
        <row r="57">
          <cell r="M57" t="str">
            <v>0120</v>
          </cell>
          <cell r="N57" t="str">
            <v>OFFICE OF THE EXECUTIVE</v>
          </cell>
        </row>
        <row r="58">
          <cell r="M58" t="str">
            <v>0140</v>
          </cell>
          <cell r="N58" t="str">
            <v>OFFICE OF PERFORMANCE, STRATEGY AND BUDGET</v>
          </cell>
        </row>
        <row r="59">
          <cell r="M59" t="str">
            <v>0140</v>
          </cell>
          <cell r="N59" t="str">
            <v>OFFICE OF PERFORMANCE, STRATEGY AND BUDGET</v>
          </cell>
        </row>
        <row r="60">
          <cell r="M60" t="str">
            <v>0140</v>
          </cell>
          <cell r="N60" t="str">
            <v>OFFICE OF PERFORMANCE, STRATEGY AND BUDGET</v>
          </cell>
        </row>
        <row r="61">
          <cell r="M61" t="str">
            <v>0150</v>
          </cell>
          <cell r="N61" t="str">
            <v>FINANCE - GF</v>
          </cell>
        </row>
        <row r="62">
          <cell r="M62" t="str">
            <v>0150</v>
          </cell>
          <cell r="N62" t="str">
            <v>FINANCE - GF</v>
          </cell>
        </row>
        <row r="63">
          <cell r="M63" t="str">
            <v>0186</v>
          </cell>
          <cell r="N63" t="str">
            <v>OFFICE OF LABOR RELATIONS</v>
          </cell>
        </row>
        <row r="64">
          <cell r="M64" t="str">
            <v>0186</v>
          </cell>
          <cell r="N64" t="str">
            <v>OFFICE OF LABOR RELATIONS</v>
          </cell>
        </row>
        <row r="65">
          <cell r="M65" t="str">
            <v>0200.1938</v>
          </cell>
          <cell r="N65" t="str">
            <v>911 COMMUNICATIONS</v>
          </cell>
        </row>
        <row r="66">
          <cell r="M66" t="str">
            <v>0200.1938</v>
          </cell>
          <cell r="N66" t="str">
            <v>911 COMMUNICATIONS</v>
          </cell>
        </row>
        <row r="67">
          <cell r="M67" t="str">
            <v>0200.1938</v>
          </cell>
          <cell r="N67" t="str">
            <v>911 COMMUNICATIONS</v>
          </cell>
        </row>
        <row r="68">
          <cell r="M68" t="str">
            <v>0200.1938</v>
          </cell>
          <cell r="N68" t="str">
            <v>911 COMMUNICATIONS</v>
          </cell>
        </row>
        <row r="69">
          <cell r="M69" t="str">
            <v>0200.1943</v>
          </cell>
          <cell r="N69" t="str">
            <v>SHERIFF ADMINISTRATION</v>
          </cell>
        </row>
        <row r="70">
          <cell r="M70" t="str">
            <v>0200.1943</v>
          </cell>
          <cell r="N70" t="str">
            <v>SHERIFF ADMINISTRATION</v>
          </cell>
        </row>
        <row r="71">
          <cell r="M71" t="str">
            <v>0200.1943</v>
          </cell>
          <cell r="N71" t="str">
            <v>SHERIFF ADMINISTRATION</v>
          </cell>
        </row>
        <row r="72">
          <cell r="M72" t="str">
            <v>0200.1943</v>
          </cell>
          <cell r="N72" t="str">
            <v>SHERIFF ADMINISTRATION</v>
          </cell>
        </row>
        <row r="73">
          <cell r="M73" t="str">
            <v>0200.1954</v>
          </cell>
          <cell r="N73" t="str">
            <v>FIELD OPERATIONS UNINCORPORATED</v>
          </cell>
        </row>
        <row r="74">
          <cell r="M74" t="str">
            <v>0200.1954</v>
          </cell>
          <cell r="N74" t="str">
            <v>FIELD OPERATIONS UNINCORPORATED</v>
          </cell>
        </row>
        <row r="75">
          <cell r="M75" t="str">
            <v>0200.1954</v>
          </cell>
          <cell r="N75" t="str">
            <v>FIELD OPERATIONS UNINCORPORATED</v>
          </cell>
        </row>
        <row r="76">
          <cell r="M76" t="str">
            <v>0200.1954</v>
          </cell>
          <cell r="N76" t="str">
            <v>FIELD OPERATIONS UNINCORPORATED</v>
          </cell>
        </row>
        <row r="77">
          <cell r="M77" t="str">
            <v>0200.8331</v>
          </cell>
          <cell r="N77" t="str">
            <v>FIELD OPERATIONS CONTRACT SERVICES</v>
          </cell>
        </row>
        <row r="78">
          <cell r="M78" t="str">
            <v>0200.8331</v>
          </cell>
          <cell r="N78" t="str">
            <v>FIELD OPERATIONS CONTRACT SERVICES</v>
          </cell>
        </row>
        <row r="79">
          <cell r="M79" t="str">
            <v>0200.8331</v>
          </cell>
          <cell r="N79" t="str">
            <v>FIELD OPERATIONS CONTRACT SERVICES</v>
          </cell>
        </row>
        <row r="80">
          <cell r="M80" t="str">
            <v>0200.8331</v>
          </cell>
          <cell r="N80" t="str">
            <v>FIELD OPERATIONS CONTRACT SERVICES</v>
          </cell>
        </row>
        <row r="81">
          <cell r="M81" t="str">
            <v>0200.8331</v>
          </cell>
          <cell r="N81" t="str">
            <v>FIELD OPERATIONS CONTRACT SERVICES</v>
          </cell>
        </row>
        <row r="82">
          <cell r="M82" t="str">
            <v>0200.8339</v>
          </cell>
          <cell r="N82" t="str">
            <v>PROFESSIONAL STANDARDS</v>
          </cell>
        </row>
        <row r="83">
          <cell r="M83" t="str">
            <v>0200.8339</v>
          </cell>
          <cell r="N83" t="str">
            <v>PROFESSIONAL STANDARDS</v>
          </cell>
        </row>
        <row r="84">
          <cell r="M84" t="str">
            <v>0200.8340</v>
          </cell>
          <cell r="N84" t="str">
            <v>SPECIAL OPERATIONS OTHER TRANSIT CONTRACT SERVICES</v>
          </cell>
        </row>
        <row r="85">
          <cell r="M85" t="str">
            <v>0200.8340</v>
          </cell>
          <cell r="N85" t="str">
            <v>SPECIAL OPERATIONS OTHER TRANSIT CONTRACT SERVICES</v>
          </cell>
        </row>
        <row r="86">
          <cell r="M86" t="str">
            <v>0200.8340</v>
          </cell>
          <cell r="N86" t="str">
            <v>SPECIAL OPERATIONS OTHER TRANSIT CONTRACT SERVICES</v>
          </cell>
        </row>
        <row r="87">
          <cell r="M87" t="str">
            <v>0200.8341</v>
          </cell>
          <cell r="N87" t="str">
            <v>SPECIAL OPERATIONS CRITICAL INCIDENT RESPONSE</v>
          </cell>
        </row>
        <row r="88">
          <cell r="M88" t="str">
            <v>0200.8341</v>
          </cell>
          <cell r="N88" t="str">
            <v>SPECIAL OPERATIONS CRITICAL INCIDENT RESPONSE</v>
          </cell>
        </row>
        <row r="89">
          <cell r="M89" t="str">
            <v>0200.8341</v>
          </cell>
          <cell r="N89" t="str">
            <v>SPECIAL OPERATIONS CRITICAL INCIDENT RESPONSE</v>
          </cell>
        </row>
        <row r="90">
          <cell r="M90" t="str">
            <v>0200.8341</v>
          </cell>
          <cell r="N90" t="str">
            <v>SPECIAL OPERATIONS CRITICAL INCIDENT RESPONSE</v>
          </cell>
        </row>
        <row r="91">
          <cell r="M91" t="str">
            <v>0200.8342</v>
          </cell>
          <cell r="N91" t="str">
            <v>SPECIAL OPERATIONS PATROL SUPPORT</v>
          </cell>
        </row>
        <row r="92">
          <cell r="M92" t="str">
            <v>0200.8342</v>
          </cell>
          <cell r="N92" t="str">
            <v>SPECIAL OPERATIONS PATROL SUPPORT</v>
          </cell>
        </row>
        <row r="93">
          <cell r="M93" t="str">
            <v>0200.8342</v>
          </cell>
          <cell r="N93" t="str">
            <v>SPECIAL OPERATIONS PATROL SUPPORT</v>
          </cell>
        </row>
        <row r="94">
          <cell r="M94" t="str">
            <v>0200.8350</v>
          </cell>
          <cell r="N94" t="str">
            <v>CRIMINAL INVESTIGATIONS MAJOR INVESTIGATIONS</v>
          </cell>
        </row>
        <row r="95">
          <cell r="M95" t="str">
            <v>0200.8350</v>
          </cell>
          <cell r="N95" t="str">
            <v>CRIMINAL INVESTIGATIONS MAJOR INVESTIGATIONS</v>
          </cell>
        </row>
        <row r="96">
          <cell r="M96" t="str">
            <v>0200.8350</v>
          </cell>
          <cell r="N96" t="str">
            <v>CRIMINAL INVESTIGATIONS MAJOR INVESTIGATIONS</v>
          </cell>
        </row>
        <row r="97">
          <cell r="M97" t="str">
            <v>0200.8360</v>
          </cell>
          <cell r="N97" t="str">
            <v>COURT SECURITY AND SPECIAL INVESTIGATIONS</v>
          </cell>
        </row>
        <row r="98">
          <cell r="M98" t="str">
            <v>0200.8360</v>
          </cell>
          <cell r="N98" t="str">
            <v>COURT SECURITY AND SPECIAL INVESTIGATIONS</v>
          </cell>
        </row>
        <row r="99">
          <cell r="M99" t="str">
            <v>0200.8360</v>
          </cell>
          <cell r="N99" t="str">
            <v>COURT SECURITY AND SPECIAL INVESTIGATIONS</v>
          </cell>
        </row>
        <row r="100">
          <cell r="M100" t="str">
            <v>0200.8360</v>
          </cell>
          <cell r="N100" t="str">
            <v>COURT SECURITY AND SPECIAL INVESTIGATIONS</v>
          </cell>
        </row>
        <row r="101">
          <cell r="M101" t="str">
            <v>0200.8350</v>
          </cell>
          <cell r="N101" t="str">
            <v>CRIMINAL INVESTIGATIONS MAJOR INVESTIGATIONS</v>
          </cell>
        </row>
        <row r="102">
          <cell r="M102" t="str">
            <v>0200.1943</v>
          </cell>
          <cell r="N102" t="str">
            <v>SHERIFF ADMINISTRATION</v>
          </cell>
        </row>
        <row r="103">
          <cell r="M103" t="str">
            <v>0205</v>
          </cell>
          <cell r="N103" t="str">
            <v>DRUG ENFORCEMENT FORFEITS</v>
          </cell>
        </row>
        <row r="104">
          <cell r="M104" t="str">
            <v>0205</v>
          </cell>
          <cell r="N104" t="str">
            <v>DRUG ENFORCEMENT FORFEITS</v>
          </cell>
        </row>
        <row r="105">
          <cell r="M105" t="str">
            <v>0401</v>
          </cell>
          <cell r="N105" t="str">
            <v>OFFICE OF EMERGENCY MANAGEMENT</v>
          </cell>
        </row>
        <row r="106">
          <cell r="M106" t="str">
            <v>0417.9500</v>
          </cell>
          <cell r="N106" t="str">
            <v>DES ADMINISTRATION</v>
          </cell>
        </row>
        <row r="107">
          <cell r="M107" t="str">
            <v>0417.9500</v>
          </cell>
          <cell r="N107" t="str">
            <v>DES ADMINISTRATION</v>
          </cell>
        </row>
        <row r="108">
          <cell r="M108" t="str">
            <v>0417.9501</v>
          </cell>
          <cell r="N108" t="str">
            <v>DES CIVIL RIGHTS</v>
          </cell>
        </row>
        <row r="109">
          <cell r="M109" t="str">
            <v>0420.3012M</v>
          </cell>
          <cell r="N109" t="str">
            <v>HUMAN RESOURCES SERVICES</v>
          </cell>
        </row>
        <row r="110">
          <cell r="M110" t="str">
            <v>0420.3013M</v>
          </cell>
          <cell r="N110" t="str">
            <v>HUMAN RESOURCES CUSTOMER SERVICES</v>
          </cell>
        </row>
        <row r="111">
          <cell r="M111" t="str">
            <v>0420.3013M</v>
          </cell>
          <cell r="N111" t="str">
            <v>HUMAN RESOURCES CUSTOMER SERVICES</v>
          </cell>
        </row>
        <row r="112">
          <cell r="M112" t="str">
            <v>0420.3013M</v>
          </cell>
          <cell r="N112" t="str">
            <v>HUMAN RESOURCES CUSTOMER SERVICES</v>
          </cell>
        </row>
        <row r="113">
          <cell r="M113" t="str">
            <v>0437</v>
          </cell>
          <cell r="N113" t="str">
            <v>CABLE COMMUNICATIONS</v>
          </cell>
        </row>
        <row r="114">
          <cell r="M114" t="str">
            <v>0440</v>
          </cell>
          <cell r="N114" t="str">
            <v>REAL ESTATE SERVICES</v>
          </cell>
        </row>
        <row r="115">
          <cell r="M115" t="str">
            <v>0440</v>
          </cell>
          <cell r="N115" t="str">
            <v>REAL ESTATE SERVICES</v>
          </cell>
        </row>
        <row r="116">
          <cell r="M116" t="str">
            <v>0440</v>
          </cell>
          <cell r="N116" t="str">
            <v>REAL ESTATE SERVICES</v>
          </cell>
        </row>
        <row r="117">
          <cell r="M117" t="str">
            <v>0470.1437</v>
          </cell>
          <cell r="N117" t="str">
            <v>RECORDS MANAGEMENT MAIL SERVICES</v>
          </cell>
        </row>
        <row r="118">
          <cell r="M118" t="str">
            <v>0470.1550</v>
          </cell>
          <cell r="N118" t="str">
            <v>RALS RECORDS AND LICENSING SERVICES</v>
          </cell>
        </row>
        <row r="119">
          <cell r="M119" t="str">
            <v>0470.1550</v>
          </cell>
          <cell r="N119" t="str">
            <v>RALS RECORDS AND LICENSING SERVICES</v>
          </cell>
        </row>
        <row r="120">
          <cell r="M120" t="str">
            <v>0470.6434</v>
          </cell>
          <cell r="N120" t="str">
            <v>RALS ADMINISTRATION</v>
          </cell>
        </row>
        <row r="121">
          <cell r="M121" t="str">
            <v>0470.6434</v>
          </cell>
          <cell r="N121" t="str">
            <v>RALS ADMINISTRATION</v>
          </cell>
        </row>
        <row r="122">
          <cell r="M122" t="str">
            <v>0500.5028</v>
          </cell>
          <cell r="N122" t="str">
            <v>PAO ADMINISTRATIVE DIVISION</v>
          </cell>
        </row>
        <row r="123">
          <cell r="M123" t="str">
            <v>0500.8570</v>
          </cell>
          <cell r="N123" t="str">
            <v>CRIMINAL DIVISION ECONOMIC CRIMES</v>
          </cell>
        </row>
        <row r="124">
          <cell r="M124" t="str">
            <v>0500.8571</v>
          </cell>
          <cell r="N124" t="str">
            <v>CRIMINAL DIVISION SPECIAL VICTIMS</v>
          </cell>
        </row>
        <row r="125">
          <cell r="M125" t="str">
            <v>0500.8572</v>
          </cell>
          <cell r="N125" t="str">
            <v>CRIMINAL DIVISION VIOLENT CRIMES</v>
          </cell>
        </row>
        <row r="126">
          <cell r="M126" t="str">
            <v>0500.8572</v>
          </cell>
          <cell r="N126" t="str">
            <v>CRIMINAL DIVISION VIOLENT CRIMES</v>
          </cell>
        </row>
        <row r="127">
          <cell r="M127" t="str">
            <v>0500.8573</v>
          </cell>
          <cell r="N127" t="str">
            <v>CRIMINAL DIVISION JUVENILE</v>
          </cell>
        </row>
        <row r="128">
          <cell r="M128" t="str">
            <v>0500.8574</v>
          </cell>
          <cell r="N128" t="str">
            <v>CRIMINAL DIVISION DISTRICT COURT</v>
          </cell>
        </row>
        <row r="129">
          <cell r="M129" t="str">
            <v>0500.8574</v>
          </cell>
          <cell r="N129" t="str">
            <v>CRIMINAL DIVISION DISTRICT COURT</v>
          </cell>
        </row>
        <row r="130">
          <cell r="M130" t="str">
            <v>0500.8575</v>
          </cell>
          <cell r="N130" t="str">
            <v>CRIMINAL DIVISION APPELLATE</v>
          </cell>
        </row>
        <row r="131">
          <cell r="M131" t="str">
            <v>0500.8576</v>
          </cell>
          <cell r="N131" t="str">
            <v>CRIMINAL DIVISION ADMINISTRATION</v>
          </cell>
        </row>
        <row r="132">
          <cell r="M132" t="str">
            <v>0500.8577</v>
          </cell>
          <cell r="N132" t="str">
            <v>CIVIL DIVISION LITIGATION</v>
          </cell>
        </row>
        <row r="133">
          <cell r="M133" t="str">
            <v>0500.8578</v>
          </cell>
          <cell r="N133" t="str">
            <v>CIVIL DIVISION PROPERTY/ENVIRONMENT</v>
          </cell>
        </row>
        <row r="134">
          <cell r="M134" t="str">
            <v>0500.8578</v>
          </cell>
          <cell r="N134" t="str">
            <v>CIVIL DIVISION PROPERTY/ENVIRONMENT</v>
          </cell>
        </row>
        <row r="135">
          <cell r="M135" t="str">
            <v>0500.8905</v>
          </cell>
          <cell r="N135" t="str">
            <v>CIVIL DIVISION GENERAL COUNTY SERVICES</v>
          </cell>
        </row>
        <row r="136">
          <cell r="M136" t="str">
            <v>0500.8905</v>
          </cell>
          <cell r="N136" t="str">
            <v>CIVIL DIVISION GENERAL COUNTY SERVICES</v>
          </cell>
        </row>
        <row r="137">
          <cell r="M137" t="str">
            <v>0500.8905</v>
          </cell>
          <cell r="N137" t="str">
            <v>CIVIL DIVISION GENERAL COUNTY SERVICES</v>
          </cell>
        </row>
        <row r="138">
          <cell r="M138" t="str">
            <v>0500.8905</v>
          </cell>
          <cell r="N138" t="str">
            <v>CIVIL DIVISION GENERAL COUNTY SERVICES</v>
          </cell>
        </row>
        <row r="139">
          <cell r="M139" t="str">
            <v>0500.8906</v>
          </cell>
          <cell r="N139" t="str">
            <v>FAMILY SUPPORT</v>
          </cell>
        </row>
        <row r="140">
          <cell r="M140" t="str">
            <v>0501</v>
          </cell>
          <cell r="N140" t="str">
            <v>PROSECUTING ATTORNEY ANTIPROFITEERING</v>
          </cell>
        </row>
        <row r="141">
          <cell r="M141" t="str">
            <v>0510.6435</v>
          </cell>
          <cell r="N141" t="str">
            <v>SC ADMINISTRATION</v>
          </cell>
        </row>
        <row r="142">
          <cell r="M142" t="str">
            <v>0510.6435</v>
          </cell>
          <cell r="N142" t="str">
            <v>SC ADMINISTRATION</v>
          </cell>
        </row>
        <row r="143">
          <cell r="M143" t="str">
            <v>0510.6442</v>
          </cell>
          <cell r="N143" t="str">
            <v>COURT OPS CIVIL &amp; CRIMINAL SUPPORT SERVICES</v>
          </cell>
        </row>
        <row r="144">
          <cell r="M144" t="str">
            <v>0510.6442</v>
          </cell>
          <cell r="N144" t="str">
            <v>COURT OPS CIVIL &amp; CRIMINAL SUPPORT SERVICES</v>
          </cell>
        </row>
        <row r="145">
          <cell r="M145" t="str">
            <v>0510.6458</v>
          </cell>
          <cell r="N145" t="str">
            <v>COURT OPERATIONS INTERPRETERS</v>
          </cell>
        </row>
        <row r="146">
          <cell r="M146" t="str">
            <v>0510.6478</v>
          </cell>
          <cell r="N146" t="str">
            <v>COURT OPERATIONS JURY SERVICES</v>
          </cell>
        </row>
        <row r="147">
          <cell r="M147" t="str">
            <v>0510.6481</v>
          </cell>
          <cell r="N147" t="str">
            <v>FAMILY COURT DEPENDENCY CASA</v>
          </cell>
        </row>
        <row r="148">
          <cell r="M148" t="str">
            <v>0510.6483</v>
          </cell>
          <cell r="N148" t="str">
            <v>FAMILY COURT SUPPORT SERVICES</v>
          </cell>
        </row>
        <row r="149">
          <cell r="M149" t="str">
            <v>0510.6491</v>
          </cell>
          <cell r="N149" t="str">
            <v>JUVENILE COURT SUPPORT</v>
          </cell>
        </row>
        <row r="150">
          <cell r="M150" t="str">
            <v>0510.6498</v>
          </cell>
          <cell r="N150" t="str">
            <v>JUVENILE COURT DIVERSION</v>
          </cell>
        </row>
        <row r="151">
          <cell r="M151" t="str">
            <v>0510.6500</v>
          </cell>
          <cell r="N151" t="str">
            <v>SC JUDICIAL FTES</v>
          </cell>
        </row>
        <row r="152">
          <cell r="M152" t="str">
            <v>0510.6510</v>
          </cell>
          <cell r="N152" t="str">
            <v>JUVENILE COURT PROBATION</v>
          </cell>
        </row>
        <row r="153">
          <cell r="M153" t="str">
            <v>0530.6695</v>
          </cell>
          <cell r="N153" t="str">
            <v>DC PROBATION DIVISION</v>
          </cell>
        </row>
        <row r="154">
          <cell r="M154" t="str">
            <v>0530.6696</v>
          </cell>
          <cell r="N154" t="str">
            <v>DC ADMINISTRATION</v>
          </cell>
        </row>
        <row r="155">
          <cell r="M155" t="str">
            <v>0530.6696</v>
          </cell>
          <cell r="N155" t="str">
            <v>DC ADMINISTRATION</v>
          </cell>
        </row>
        <row r="156">
          <cell r="M156" t="str">
            <v>0530.6696</v>
          </cell>
          <cell r="N156" t="str">
            <v>DC ADMINISTRATION</v>
          </cell>
        </row>
        <row r="157">
          <cell r="M157" t="str">
            <v>0530.6697</v>
          </cell>
          <cell r="N157" t="str">
            <v>DC OPERATIONS</v>
          </cell>
        </row>
        <row r="158">
          <cell r="M158" t="str">
            <v>0530.6697</v>
          </cell>
          <cell r="N158" t="str">
            <v>DC OPERATIONS</v>
          </cell>
        </row>
        <row r="159">
          <cell r="M159" t="str">
            <v>0530.6700</v>
          </cell>
          <cell r="N159" t="str">
            <v>DC JUDICIAL FTES</v>
          </cell>
        </row>
        <row r="160">
          <cell r="M160" t="str">
            <v>0535.1421</v>
          </cell>
          <cell r="N160" t="str">
            <v>ELECTIONS ADMINISTRATION</v>
          </cell>
        </row>
        <row r="161">
          <cell r="M161" t="str">
            <v>0535.1422</v>
          </cell>
          <cell r="N161" t="str">
            <v>ELECTIONS OPERATIONS</v>
          </cell>
        </row>
        <row r="162">
          <cell r="M162" t="str">
            <v>0535.1423</v>
          </cell>
          <cell r="N162" t="str">
            <v>BALLOT PROCESSING AND DELIVERY</v>
          </cell>
        </row>
        <row r="163">
          <cell r="M163" t="str">
            <v>0535.1424</v>
          </cell>
          <cell r="N163" t="str">
            <v>VOTER SERVICES</v>
          </cell>
        </row>
        <row r="164">
          <cell r="M164" t="str">
            <v>0535.1425</v>
          </cell>
          <cell r="N164" t="str">
            <v>ELECTIONS TECHNICAL SERVICES</v>
          </cell>
        </row>
        <row r="165">
          <cell r="M165" t="str">
            <v>0535.1425</v>
          </cell>
          <cell r="N165" t="str">
            <v>ELECTIONS TECHNICAL SERVICES</v>
          </cell>
        </row>
        <row r="166">
          <cell r="M166" t="str">
            <v>0535.1425</v>
          </cell>
          <cell r="N166" t="str">
            <v>ELECTIONS TECHNICAL SERVICES</v>
          </cell>
        </row>
        <row r="167">
          <cell r="M167" t="str">
            <v>0535.1426</v>
          </cell>
          <cell r="N167" t="str">
            <v>ELECTIONS SERVICES</v>
          </cell>
        </row>
        <row r="168">
          <cell r="M168" t="str">
            <v>0540.6600</v>
          </cell>
          <cell r="N168" t="str">
            <v>DJA ADMINISTRATOR</v>
          </cell>
        </row>
        <row r="169">
          <cell r="M169" t="str">
            <v>0540.6600</v>
          </cell>
          <cell r="N169" t="str">
            <v>DJA ADMINISTRATOR</v>
          </cell>
        </row>
        <row r="170">
          <cell r="M170" t="str">
            <v>0540.6600</v>
          </cell>
          <cell r="N170" t="str">
            <v>DJA ADMINISTRATOR</v>
          </cell>
        </row>
        <row r="171">
          <cell r="M171" t="str">
            <v>0540.6603</v>
          </cell>
          <cell r="N171" t="str">
            <v>DJA SATELLITE SITES</v>
          </cell>
        </row>
        <row r="172">
          <cell r="M172" t="str">
            <v>0540.6606</v>
          </cell>
          <cell r="N172" t="str">
            <v>DJA RECORDS AND FINANCE</v>
          </cell>
        </row>
        <row r="173">
          <cell r="M173" t="str">
            <v>0540.6609</v>
          </cell>
          <cell r="N173" t="str">
            <v>DJA CASEFLOW</v>
          </cell>
        </row>
        <row r="174">
          <cell r="M174" t="str">
            <v>0540.6611</v>
          </cell>
          <cell r="N174" t="str">
            <v>DJA LAW LIBRARY</v>
          </cell>
        </row>
        <row r="175">
          <cell r="M175" t="str">
            <v>0610</v>
          </cell>
          <cell r="N175" t="str">
            <v>STATE AUDITOR</v>
          </cell>
        </row>
        <row r="176">
          <cell r="M176" t="str">
            <v>0630</v>
          </cell>
          <cell r="N176" t="str">
            <v>BOUNDARY REVIEW BOARD</v>
          </cell>
        </row>
        <row r="177">
          <cell r="M177" t="str">
            <v>0645</v>
          </cell>
          <cell r="N177" t="str">
            <v>FEDERAL LOBBYING</v>
          </cell>
        </row>
        <row r="178">
          <cell r="M178" t="str">
            <v>0645</v>
          </cell>
          <cell r="N178" t="str">
            <v>FEDERAL LOBBYING</v>
          </cell>
        </row>
        <row r="179">
          <cell r="M179" t="str">
            <v>0650</v>
          </cell>
          <cell r="N179" t="str">
            <v>MEMBERSHIPS AND DUES</v>
          </cell>
        </row>
        <row r="180">
          <cell r="M180" t="str">
            <v>0650</v>
          </cell>
          <cell r="N180" t="str">
            <v>MEMBERSHIPS AND DUES</v>
          </cell>
        </row>
        <row r="181">
          <cell r="M181" t="str">
            <v>0655</v>
          </cell>
          <cell r="N181" t="str">
            <v>EXECUTIVE CONTINGENCY</v>
          </cell>
        </row>
        <row r="182">
          <cell r="M182" t="str">
            <v>0656</v>
          </cell>
          <cell r="N182" t="str">
            <v>INTERNAL SUPPORT</v>
          </cell>
        </row>
        <row r="183">
          <cell r="M183" t="str">
            <v>0656</v>
          </cell>
          <cell r="N183" t="str">
            <v>INTERNAL SUPPORT</v>
          </cell>
        </row>
        <row r="184">
          <cell r="M184" t="str">
            <v>0656</v>
          </cell>
          <cell r="N184" t="str">
            <v>INTERNAL SUPPORT</v>
          </cell>
        </row>
        <row r="185">
          <cell r="M185" t="str">
            <v>0656</v>
          </cell>
          <cell r="N185" t="str">
            <v>INTERNAL SUPPORT</v>
          </cell>
        </row>
        <row r="186">
          <cell r="M186" t="str">
            <v>0656</v>
          </cell>
          <cell r="N186" t="str">
            <v>INTERNAL SUPPORT</v>
          </cell>
        </row>
        <row r="187">
          <cell r="M187" t="str">
            <v>0670.1597</v>
          </cell>
          <cell r="N187" t="str">
            <v>ASM ADMINISTRATION</v>
          </cell>
        </row>
        <row r="188">
          <cell r="M188" t="str">
            <v>0670.1597</v>
          </cell>
          <cell r="N188" t="str">
            <v>ASM ADMINISTRATION</v>
          </cell>
        </row>
        <row r="189">
          <cell r="M189" t="str">
            <v>0670.1601</v>
          </cell>
          <cell r="N189" t="str">
            <v>ASM ACCOUNTING OPERATIONS</v>
          </cell>
        </row>
        <row r="190">
          <cell r="M190" t="str">
            <v>0670.1606</v>
          </cell>
          <cell r="N190" t="str">
            <v>ASM INFORMATION SERVICES</v>
          </cell>
        </row>
        <row r="191">
          <cell r="M191" t="str">
            <v>0670.1612</v>
          </cell>
          <cell r="N191" t="str">
            <v>RESIDENTIAL</v>
          </cell>
        </row>
        <row r="192">
          <cell r="M192" t="str">
            <v>0670.1618</v>
          </cell>
          <cell r="N192" t="str">
            <v>COMMERICIAL - BUSINESS</v>
          </cell>
        </row>
        <row r="193">
          <cell r="M193" t="str">
            <v>0670.1618</v>
          </cell>
          <cell r="N193" t="str">
            <v>COMMERICIAL - BUSINESS</v>
          </cell>
        </row>
        <row r="194">
          <cell r="M194" t="str">
            <v>0694</v>
          </cell>
          <cell r="N194" t="str">
            <v>HUMAN SERVICES GF TRANSFERS</v>
          </cell>
        </row>
        <row r="195">
          <cell r="M195" t="str">
            <v>0694</v>
          </cell>
          <cell r="N195" t="str">
            <v>HUMAN SERVICES GF TRANSFERS</v>
          </cell>
        </row>
        <row r="196">
          <cell r="M196" t="str">
            <v>0695</v>
          </cell>
          <cell r="N196" t="str">
            <v>GENERAL GOVERNMENT GF TRANSFERS</v>
          </cell>
        </row>
        <row r="197">
          <cell r="M197" t="str">
            <v>0695</v>
          </cell>
          <cell r="N197" t="str">
            <v>GENERAL GOVERNMENT GF TRANSFERS</v>
          </cell>
        </row>
        <row r="198">
          <cell r="M198" t="str">
            <v>0696</v>
          </cell>
          <cell r="N198" t="str">
            <v>PUBLIC HEALTH GF TRANSFERS</v>
          </cell>
        </row>
        <row r="199">
          <cell r="M199" t="str">
            <v>0697</v>
          </cell>
          <cell r="N199" t="str">
            <v>PHYSICAL ENVIRONMENT GF TRANSFERS</v>
          </cell>
        </row>
        <row r="200">
          <cell r="M200" t="str">
            <v>0697</v>
          </cell>
          <cell r="N200" t="str">
            <v>PHYSICAL ENVIRONMENT GF TRANSFERS</v>
          </cell>
        </row>
        <row r="201">
          <cell r="M201" t="str">
            <v>0697</v>
          </cell>
          <cell r="N201" t="str">
            <v>PHYSICAL ENVIRONMENT GF TRANSFERS</v>
          </cell>
        </row>
        <row r="202">
          <cell r="M202" t="str">
            <v>0699</v>
          </cell>
          <cell r="N202" t="str">
            <v>CIP GF TRANSFERS</v>
          </cell>
        </row>
        <row r="203">
          <cell r="M203" t="str">
            <v>0699</v>
          </cell>
          <cell r="N203" t="str">
            <v>CIP GF TRANSFERS</v>
          </cell>
        </row>
        <row r="204">
          <cell r="M204" t="str">
            <v>0699</v>
          </cell>
          <cell r="N204" t="str">
            <v>CIP GF TRANSFERS</v>
          </cell>
        </row>
        <row r="205">
          <cell r="M205" t="str">
            <v>0699</v>
          </cell>
          <cell r="N205" t="str">
            <v>CIP GF TRANSFERS</v>
          </cell>
        </row>
        <row r="206">
          <cell r="M206" t="str">
            <v>0820.8124</v>
          </cell>
          <cell r="N206" t="str">
            <v>PROVISION: JAIL HEALTH SHARED CLINICAL SERVICES</v>
          </cell>
        </row>
        <row r="207">
          <cell r="M207" t="str">
            <v>0820.8124</v>
          </cell>
          <cell r="N207" t="str">
            <v>PROVISION: JAIL HEALTH SHARED CLINICAL SERVICES</v>
          </cell>
        </row>
        <row r="208">
          <cell r="M208" t="str">
            <v>0820.8124</v>
          </cell>
          <cell r="N208" t="str">
            <v>PROVISION: JAIL HEALTH SHARED CLINICAL SERVICES</v>
          </cell>
        </row>
        <row r="209">
          <cell r="M209" t="str">
            <v>0820.8125</v>
          </cell>
          <cell r="N209" t="str">
            <v>PROVISION: JAIL HEALTH SITE-BASED CLINICAL SERVICES</v>
          </cell>
        </row>
        <row r="210">
          <cell r="M210" t="str">
            <v>0910.7192</v>
          </cell>
          <cell r="N210" t="str">
            <v>DAJD ADMINISTRATION</v>
          </cell>
        </row>
        <row r="211">
          <cell r="M211" t="str">
            <v>0910.7192</v>
          </cell>
          <cell r="N211" t="str">
            <v>DAJD ADMINISTRATION</v>
          </cell>
        </row>
        <row r="212">
          <cell r="M212" t="str">
            <v>0910.7545</v>
          </cell>
          <cell r="N212" t="str">
            <v>DAJD JUVENILE DETENTION</v>
          </cell>
        </row>
        <row r="213">
          <cell r="M213" t="str">
            <v>0910.7545</v>
          </cell>
          <cell r="N213" t="str">
            <v>DAJD JUVENILE DETENTION</v>
          </cell>
        </row>
        <row r="214">
          <cell r="M214" t="str">
            <v>0910.7840</v>
          </cell>
          <cell r="N214" t="str">
            <v>DAJD COMMUNITY CORRECTIONS</v>
          </cell>
        </row>
        <row r="215">
          <cell r="M215" t="str">
            <v>0910.7855</v>
          </cell>
          <cell r="N215" t="str">
            <v>SEATTLE KING COUNTY CORRECTIONAL FACILITY</v>
          </cell>
        </row>
        <row r="216">
          <cell r="M216" t="str">
            <v>0910.7880</v>
          </cell>
          <cell r="N216" t="str">
            <v>KENT MALENG REGIONAL JUSTICE CENTER</v>
          </cell>
        </row>
        <row r="217">
          <cell r="M217" t="str">
            <v>0950.2300</v>
          </cell>
          <cell r="N217" t="str">
            <v>OPD DIRECT SERVICES AND ADMINISTRATION</v>
          </cell>
        </row>
        <row r="218">
          <cell r="M218" t="str">
            <v>0950.2300</v>
          </cell>
          <cell r="N218" t="str">
            <v>OPD DIRECT SERVICES AND ADMINISTRATION</v>
          </cell>
        </row>
        <row r="219">
          <cell r="M219" t="str">
            <v>0950.6525</v>
          </cell>
          <cell r="N219" t="str">
            <v>OPD LEGAL SERVICES SECTION</v>
          </cell>
        </row>
        <row r="220">
          <cell r="M220" t="str">
            <v>0914</v>
          </cell>
          <cell r="N220" t="str">
            <v>INMATE WELFARE - ADULT</v>
          </cell>
        </row>
        <row r="221">
          <cell r="M221" t="str">
            <v>0914</v>
          </cell>
          <cell r="N221" t="str">
            <v>INMATE WELFARE - ADULT</v>
          </cell>
        </row>
        <row r="222">
          <cell r="M222" t="str">
            <v>0915</v>
          </cell>
          <cell r="N222" t="str">
            <v>INMATE WELFARE - JUVENILE</v>
          </cell>
        </row>
        <row r="223">
          <cell r="M223" t="str">
            <v>0726</v>
          </cell>
          <cell r="N223" t="str">
            <v>STORMWATER DECANT PROGRAM</v>
          </cell>
        </row>
        <row r="224">
          <cell r="M224" t="str">
            <v>0726</v>
          </cell>
          <cell r="N224" t="str">
            <v>STORMWATER DECANT PROGRAM</v>
          </cell>
        </row>
        <row r="225">
          <cell r="M225" t="str">
            <v>0726</v>
          </cell>
          <cell r="N225" t="str">
            <v>STORMWATER DECANT PROGRAM</v>
          </cell>
        </row>
        <row r="226">
          <cell r="M226" t="str">
            <v>0726</v>
          </cell>
          <cell r="N226" t="str">
            <v>STORMWATER DECANT PROGRAM</v>
          </cell>
        </row>
        <row r="227">
          <cell r="M227" t="str">
            <v>0730.1664</v>
          </cell>
          <cell r="N227" t="str">
            <v>ROADS ADMINISTRATION</v>
          </cell>
        </row>
        <row r="228">
          <cell r="M228" t="str">
            <v>0730.1664</v>
          </cell>
          <cell r="N228" t="str">
            <v>ROADS ADMINISTRATION</v>
          </cell>
        </row>
        <row r="229">
          <cell r="M229" t="str">
            <v>0730.1664</v>
          </cell>
          <cell r="N229" t="str">
            <v>ROADS ADMINISTRATION</v>
          </cell>
        </row>
        <row r="230">
          <cell r="M230" t="str">
            <v>0730.1664</v>
          </cell>
          <cell r="N230" t="str">
            <v>ROADS ADMINISTRATION</v>
          </cell>
        </row>
        <row r="231">
          <cell r="M231" t="str">
            <v>0730.1664</v>
          </cell>
          <cell r="N231" t="str">
            <v>ROADS ADMINISTRATION</v>
          </cell>
        </row>
        <row r="232">
          <cell r="M232" t="str">
            <v>0730.1664</v>
          </cell>
          <cell r="N232" t="str">
            <v>ROADS ADMINISTRATION</v>
          </cell>
        </row>
        <row r="233">
          <cell r="M233" t="str">
            <v>0730.1664</v>
          </cell>
          <cell r="N233" t="str">
            <v>ROADS ADMINISTRATION</v>
          </cell>
        </row>
        <row r="234">
          <cell r="M234" t="str">
            <v>0730.1664</v>
          </cell>
          <cell r="N234" t="str">
            <v>ROADS ADMINISTRATION</v>
          </cell>
        </row>
        <row r="235">
          <cell r="M235" t="str">
            <v>0730.1664</v>
          </cell>
          <cell r="N235" t="str">
            <v>ROADS ADMINISTRATION</v>
          </cell>
        </row>
        <row r="236">
          <cell r="M236" t="str">
            <v>0730.1664</v>
          </cell>
          <cell r="N236" t="str">
            <v>ROADS ADMINISTRATION</v>
          </cell>
        </row>
        <row r="237">
          <cell r="M237" t="str">
            <v>0730.1664</v>
          </cell>
          <cell r="N237" t="str">
            <v>ROADS ADMINISTRATION</v>
          </cell>
        </row>
        <row r="238">
          <cell r="M238" t="str">
            <v>0730.1669</v>
          </cell>
          <cell r="N238" t="str">
            <v>ROADS ENGINEERING SERVICES</v>
          </cell>
        </row>
        <row r="239">
          <cell r="M239" t="str">
            <v>0730.1669</v>
          </cell>
          <cell r="N239" t="str">
            <v>ROADS ENGINEERING SERVICES</v>
          </cell>
        </row>
        <row r="240">
          <cell r="M240" t="str">
            <v>0730.1669</v>
          </cell>
          <cell r="N240" t="str">
            <v>ROADS ENGINEERING SERVICES</v>
          </cell>
        </row>
        <row r="241">
          <cell r="M241" t="str">
            <v>0730.1669</v>
          </cell>
          <cell r="N241" t="str">
            <v>ROADS ENGINEERING SERVICES</v>
          </cell>
        </row>
        <row r="242">
          <cell r="M242" t="str">
            <v>0730.1669</v>
          </cell>
          <cell r="N242" t="str">
            <v>ROADS ENGINEERING SERVICES</v>
          </cell>
        </row>
        <row r="243">
          <cell r="M243" t="str">
            <v>0730.1669</v>
          </cell>
          <cell r="N243" t="str">
            <v>ROADS ENGINEERING SERVICES</v>
          </cell>
        </row>
        <row r="244">
          <cell r="M244" t="str">
            <v>0730.1674</v>
          </cell>
          <cell r="N244" t="str">
            <v>ROADS MAINTENANCE</v>
          </cell>
        </row>
        <row r="245">
          <cell r="M245" t="str">
            <v>0730.1674</v>
          </cell>
          <cell r="N245" t="str">
            <v>ROADS MAINTENANCE</v>
          </cell>
        </row>
        <row r="246">
          <cell r="M246" t="str">
            <v>0730.1674</v>
          </cell>
          <cell r="N246" t="str">
            <v>ROADS MAINTENANCE</v>
          </cell>
        </row>
        <row r="247">
          <cell r="M247" t="str">
            <v>0730.1674</v>
          </cell>
          <cell r="N247" t="str">
            <v>ROADS MAINTENANCE</v>
          </cell>
        </row>
        <row r="248">
          <cell r="M248" t="str">
            <v>0730.1674</v>
          </cell>
          <cell r="N248" t="str">
            <v>ROADS MAINTENANCE</v>
          </cell>
        </row>
        <row r="249">
          <cell r="M249" t="str">
            <v>0730.1674</v>
          </cell>
          <cell r="N249" t="str">
            <v>ROADS MAINTENANCE</v>
          </cell>
        </row>
        <row r="250">
          <cell r="M250" t="str">
            <v>0730.1674</v>
          </cell>
          <cell r="N250" t="str">
            <v>ROADS MAINTENANCE</v>
          </cell>
        </row>
        <row r="251">
          <cell r="M251" t="str">
            <v>0730.1674</v>
          </cell>
          <cell r="N251" t="str">
            <v>ROADS MAINTENANCE</v>
          </cell>
        </row>
        <row r="252">
          <cell r="M252" t="str">
            <v>0730.1681</v>
          </cell>
          <cell r="N252" t="str">
            <v>ROADS TRAFFIC ENGINEERING</v>
          </cell>
        </row>
        <row r="253">
          <cell r="M253" t="str">
            <v>0730.1681</v>
          </cell>
          <cell r="N253" t="str">
            <v>ROADS TRAFFIC ENGINEERING</v>
          </cell>
        </row>
        <row r="254">
          <cell r="M254" t="str">
            <v>0730.1681</v>
          </cell>
          <cell r="N254" t="str">
            <v>ROADS TRAFFIC ENGINEERING</v>
          </cell>
        </row>
        <row r="255">
          <cell r="M255" t="str">
            <v>0730.1681</v>
          </cell>
          <cell r="N255" t="str">
            <v>ROADS TRAFFIC ENGINEERING</v>
          </cell>
        </row>
        <row r="256">
          <cell r="M256" t="str">
            <v>0730.1681</v>
          </cell>
          <cell r="N256" t="str">
            <v>ROADS TRAFFIC ENGINEERING</v>
          </cell>
        </row>
        <row r="257">
          <cell r="M257" t="str">
            <v>0730.1681</v>
          </cell>
          <cell r="N257" t="str">
            <v>ROADS TRAFFIC ENGINEERING</v>
          </cell>
        </row>
        <row r="258">
          <cell r="M258" t="str">
            <v>0730.7594</v>
          </cell>
          <cell r="N258" t="str">
            <v>ROADS CIP AND PLANNING</v>
          </cell>
        </row>
        <row r="259">
          <cell r="M259" t="str">
            <v>0730.7594</v>
          </cell>
          <cell r="N259" t="str">
            <v>ROADS CIP AND PLANNING</v>
          </cell>
        </row>
        <row r="260">
          <cell r="M260" t="str">
            <v>0730.7594</v>
          </cell>
          <cell r="N260" t="str">
            <v>ROADS CIP AND PLANNING</v>
          </cell>
        </row>
        <row r="261">
          <cell r="M261" t="str">
            <v>0730.7594</v>
          </cell>
          <cell r="N261" t="str">
            <v>ROADS CIP AND PLANNING</v>
          </cell>
        </row>
        <row r="262">
          <cell r="M262" t="str">
            <v>0730.7594</v>
          </cell>
          <cell r="N262" t="str">
            <v>ROADS CIP AND PLANNING</v>
          </cell>
        </row>
        <row r="263">
          <cell r="M263" t="str">
            <v>0734</v>
          </cell>
          <cell r="N263" t="str">
            <v>ROADS CONSTRUCTION TRANSFER</v>
          </cell>
        </row>
        <row r="264">
          <cell r="M264" t="str">
            <v>0734</v>
          </cell>
          <cell r="N264" t="str">
            <v>ROADS CONSTRUCTION TRANSFER</v>
          </cell>
        </row>
        <row r="265">
          <cell r="M265" t="str">
            <v>0734</v>
          </cell>
          <cell r="N265" t="str">
            <v>ROADS CONSTRUCTION TRANSFER</v>
          </cell>
        </row>
        <row r="266">
          <cell r="M266" t="str">
            <v>0734</v>
          </cell>
          <cell r="N266" t="str">
            <v>ROADS CONSTRUCTION TRANSFER</v>
          </cell>
        </row>
        <row r="267">
          <cell r="M267" t="str">
            <v>0734</v>
          </cell>
          <cell r="N267" t="str">
            <v>ROADS CONSTRUCTION TRANSFER</v>
          </cell>
        </row>
        <row r="268">
          <cell r="M268" t="str">
            <v>0715</v>
          </cell>
          <cell r="N268" t="str">
            <v>SOLID WASTE POST-CLOSURE LANDFILL MAINTENANCE</v>
          </cell>
        </row>
        <row r="269">
          <cell r="M269" t="str">
            <v>0715</v>
          </cell>
          <cell r="N269" t="str">
            <v>SOLID WASTE POST-CLOSURE LANDFILL MAINTENANCE</v>
          </cell>
        </row>
        <row r="270">
          <cell r="M270" t="str">
            <v>0740</v>
          </cell>
          <cell r="N270" t="str">
            <v>RIVER IMPROVEMENT</v>
          </cell>
        </row>
        <row r="271">
          <cell r="M271" t="str">
            <v>0480</v>
          </cell>
          <cell r="N271" t="str">
            <v>VETERANS SERVICES</v>
          </cell>
        </row>
        <row r="272">
          <cell r="M272" t="str">
            <v>0920.9250</v>
          </cell>
          <cell r="N272" t="str">
            <v>DD EARLY INTERVENTION</v>
          </cell>
        </row>
        <row r="273">
          <cell r="M273" t="str">
            <v>0920.9260</v>
          </cell>
          <cell r="N273" t="str">
            <v>DD COMMUNITY, YOUTH &amp; ADULT SERVICES</v>
          </cell>
        </row>
        <row r="274">
          <cell r="M274" t="str">
            <v>0935</v>
          </cell>
          <cell r="N274" t="str">
            <v>COMMUNITY AND HUMAN SERVICES ADMINISTRATION</v>
          </cell>
        </row>
        <row r="275">
          <cell r="M275" t="str">
            <v>0935</v>
          </cell>
          <cell r="N275" t="str">
            <v>COMMUNITY AND HUMAN SERVICES ADMINISTRATION</v>
          </cell>
        </row>
        <row r="276">
          <cell r="M276" t="str">
            <v>0935</v>
          </cell>
          <cell r="N276" t="str">
            <v>COMMUNITY AND HUMAN SERVICES ADMINISTRATION</v>
          </cell>
        </row>
        <row r="277">
          <cell r="M277" t="str">
            <v>0471</v>
          </cell>
          <cell r="N277" t="str">
            <v>RECORDER'S OPERATIONS AND MAINTENANCE</v>
          </cell>
        </row>
        <row r="278">
          <cell r="M278" t="str">
            <v>0471</v>
          </cell>
          <cell r="N278" t="str">
            <v>RECORDER'S OPERATIONS AND MAINTENANCE</v>
          </cell>
        </row>
        <row r="279">
          <cell r="M279" t="str">
            <v>0431</v>
          </cell>
          <cell r="N279" t="str">
            <v>ENHANCED-911</v>
          </cell>
        </row>
        <row r="280">
          <cell r="M280" t="str">
            <v>0431</v>
          </cell>
          <cell r="N280" t="str">
            <v>ENHANCED-911</v>
          </cell>
        </row>
        <row r="281">
          <cell r="M281" t="str">
            <v>0431</v>
          </cell>
          <cell r="N281" t="str">
            <v>ENHANCED-911</v>
          </cell>
        </row>
        <row r="282">
          <cell r="M282" t="str">
            <v>0924.9800</v>
          </cell>
          <cell r="N282" t="str">
            <v>MENTAL HEALTH CONTRACTS</v>
          </cell>
        </row>
        <row r="283">
          <cell r="M283" t="str">
            <v>0924.9800</v>
          </cell>
          <cell r="N283" t="str">
            <v>MENTAL HEALTH CONTRACTS</v>
          </cell>
        </row>
        <row r="284">
          <cell r="M284" t="str">
            <v>0924.9800</v>
          </cell>
          <cell r="N284" t="str">
            <v>MENTAL HEALTH CONTRACTS</v>
          </cell>
        </row>
        <row r="285">
          <cell r="M285" t="str">
            <v>0924.9827</v>
          </cell>
          <cell r="N285" t="str">
            <v>MENTAL HEALTH DIRECT SERVICE</v>
          </cell>
        </row>
        <row r="286">
          <cell r="M286" t="str">
            <v>0583</v>
          </cell>
          <cell r="N286" t="str">
            <v>JUDICIAL ADMINISTRATION MIDD</v>
          </cell>
        </row>
        <row r="287">
          <cell r="M287" t="str">
            <v>0583</v>
          </cell>
          <cell r="N287" t="str">
            <v>JUDICIAL ADMINISTRATION MIDD</v>
          </cell>
        </row>
        <row r="288">
          <cell r="M288" t="str">
            <v>0688</v>
          </cell>
          <cell r="N288" t="str">
            <v>PROSECUTING ATTORNEY MIDD</v>
          </cell>
        </row>
        <row r="289">
          <cell r="M289" t="str">
            <v>0783</v>
          </cell>
          <cell r="N289" t="str">
            <v>SUPERIOR COURT MIDD</v>
          </cell>
        </row>
        <row r="290">
          <cell r="M290" t="str">
            <v>0883</v>
          </cell>
          <cell r="N290" t="str">
            <v>SHERIFF MIDD</v>
          </cell>
        </row>
        <row r="291">
          <cell r="M291" t="str">
            <v>0983</v>
          </cell>
          <cell r="N291" t="str">
            <v>OFFICE OF PUBLIC DEFENDER MIDD</v>
          </cell>
        </row>
        <row r="292">
          <cell r="M292" t="str">
            <v>0984</v>
          </cell>
          <cell r="N292" t="str">
            <v>DISTRICT COURT MIDD</v>
          </cell>
        </row>
        <row r="293">
          <cell r="M293" t="str">
            <v>0985</v>
          </cell>
          <cell r="N293" t="str">
            <v>ADULT AND JUVENILE DETENTION MIDD</v>
          </cell>
        </row>
        <row r="294">
          <cell r="M294" t="str">
            <v>0986</v>
          </cell>
          <cell r="N294" t="str">
            <v>JAIL HEALTH SERVICES MIDD</v>
          </cell>
        </row>
        <row r="295">
          <cell r="M295" t="str">
            <v>0987</v>
          </cell>
          <cell r="N295" t="str">
            <v>MENTAL HEALTH AND SUBSTANCE ABUSE MIDD</v>
          </cell>
        </row>
        <row r="296">
          <cell r="M296" t="str">
            <v>0987</v>
          </cell>
          <cell r="N296" t="str">
            <v>MENTAL HEALTH AND SUBSTANCE ABUSE MIDD</v>
          </cell>
        </row>
        <row r="297">
          <cell r="M297" t="str">
            <v>0987</v>
          </cell>
          <cell r="N297" t="str">
            <v>MENTAL HEALTH AND SUBSTANCE ABUSE MIDD</v>
          </cell>
        </row>
        <row r="298">
          <cell r="M298" t="str">
            <v>0990</v>
          </cell>
          <cell r="N298" t="str">
            <v>MENTAL HEALTH AND SUBSTANCE ABUSE MIDD</v>
          </cell>
        </row>
        <row r="299">
          <cell r="M299" t="str">
            <v>0990.9863</v>
          </cell>
          <cell r="N299" t="str">
            <v>MIDD OPERATING</v>
          </cell>
        </row>
        <row r="300">
          <cell r="M300" t="str">
            <v>0990.9863</v>
          </cell>
          <cell r="N300" t="str">
            <v>MIDD OPERATING</v>
          </cell>
        </row>
        <row r="301">
          <cell r="M301" t="str">
            <v>0990.9863</v>
          </cell>
          <cell r="N301" t="str">
            <v>MIDD OPERATING</v>
          </cell>
        </row>
        <row r="302">
          <cell r="M302" t="str">
            <v>0117.9759</v>
          </cell>
          <cell r="N302" t="str">
            <v>VETERAN'S LEVY OPERATING</v>
          </cell>
        </row>
        <row r="303">
          <cell r="M303" t="str">
            <v>0117.9759</v>
          </cell>
          <cell r="N303" t="str">
            <v>VETERAN'S LEVY OPERATING</v>
          </cell>
        </row>
        <row r="304">
          <cell r="M304" t="str">
            <v>0117.9759</v>
          </cell>
          <cell r="N304" t="str">
            <v>VETERAN'S LEVY OPERATING</v>
          </cell>
        </row>
        <row r="305">
          <cell r="M305" t="str">
            <v>0117.9770</v>
          </cell>
          <cell r="N305" t="str">
            <v>VETERAN'S LEVY CAPITAL</v>
          </cell>
        </row>
        <row r="306">
          <cell r="M306" t="str">
            <v>0118.9775</v>
          </cell>
          <cell r="N306" t="str">
            <v>HUMAN SERVICES LEVY OPERATING</v>
          </cell>
        </row>
        <row r="307">
          <cell r="M307" t="str">
            <v>0118.9775</v>
          </cell>
          <cell r="N307" t="str">
            <v>HUMAN SERVICES LEVY OPERATING</v>
          </cell>
        </row>
        <row r="308">
          <cell r="M308" t="str">
            <v>0118.9786</v>
          </cell>
          <cell r="N308" t="str">
            <v>HUMAN SERVICES LEVY CAPITAL</v>
          </cell>
        </row>
        <row r="309">
          <cell r="M309" t="str">
            <v>0301</v>
          </cell>
          <cell r="N309" t="str">
            <v>CULTURAL DEVELOPMENT AUTHORITY</v>
          </cell>
        </row>
        <row r="310">
          <cell r="M310" t="str">
            <v>0301</v>
          </cell>
          <cell r="N310" t="str">
            <v>CULTURAL DEVELOPMENT AUTHORITY</v>
          </cell>
        </row>
        <row r="311">
          <cell r="M311" t="str">
            <v>0830.5803</v>
          </cell>
          <cell r="N311" t="str">
            <v>PROVISION: BLS PROVIDER SERVICES</v>
          </cell>
        </row>
        <row r="312">
          <cell r="M312" t="str">
            <v>0830.5806</v>
          </cell>
          <cell r="N312" t="str">
            <v>PROVISION: ALS PROVIDER SERVICES</v>
          </cell>
        </row>
        <row r="313">
          <cell r="M313" t="str">
            <v>0830.5806</v>
          </cell>
          <cell r="N313" t="str">
            <v>PROVISION: ALS PROVIDER SERVICES</v>
          </cell>
        </row>
        <row r="314">
          <cell r="M314" t="str">
            <v>0830.8800</v>
          </cell>
          <cell r="N314" t="str">
            <v>PROVISION: EMS CONTINGENCY RESERVES</v>
          </cell>
        </row>
        <row r="315">
          <cell r="M315" t="str">
            <v>0830.8802</v>
          </cell>
          <cell r="N315" t="str">
            <v>PROVISION: EMS REGIONAL SUPPORT SERVICES</v>
          </cell>
        </row>
        <row r="316">
          <cell r="M316" t="str">
            <v>0830.8802</v>
          </cell>
          <cell r="N316" t="str">
            <v>PROVISION: EMS REGIONAL SUPPORT SERVICES</v>
          </cell>
        </row>
        <row r="317">
          <cell r="M317" t="str">
            <v>0830.8803</v>
          </cell>
          <cell r="N317" t="str">
            <v>PROVISION: EMS INITIATIVES</v>
          </cell>
        </row>
        <row r="318">
          <cell r="M318" t="str">
            <v>0741.2700</v>
          </cell>
          <cell r="N318" t="str">
            <v>WLR SHARED SERVICES ADMINISTRATION</v>
          </cell>
        </row>
        <row r="319">
          <cell r="M319" t="str">
            <v>0741.2700</v>
          </cell>
          <cell r="N319" t="str">
            <v>WLR SHARED SERVICES ADMINISTRATION</v>
          </cell>
        </row>
        <row r="320">
          <cell r="M320" t="str">
            <v>0741.3200</v>
          </cell>
          <cell r="N320" t="str">
            <v>WLR REGIONAL AND SCIENCE SERVICES</v>
          </cell>
        </row>
        <row r="321">
          <cell r="M321" t="str">
            <v>0741.3200</v>
          </cell>
          <cell r="N321" t="str">
            <v>WLR REGIONAL AND SCIENCE SERVICES</v>
          </cell>
        </row>
        <row r="322">
          <cell r="M322" t="str">
            <v>0741.4210M</v>
          </cell>
          <cell r="N322" t="str">
            <v>WLR ENVIRONMENTAL LABORATORY</v>
          </cell>
        </row>
        <row r="323">
          <cell r="M323" t="str">
            <v>0741.4210M</v>
          </cell>
          <cell r="N323" t="str">
            <v>WLR ENVIRONMENTAL LABORATORY</v>
          </cell>
        </row>
        <row r="324">
          <cell r="M324" t="str">
            <v>0741.4820M</v>
          </cell>
          <cell r="N324" t="str">
            <v>WLR LOCAL HAZARDOUS WASTE</v>
          </cell>
        </row>
        <row r="325">
          <cell r="M325" t="str">
            <v>0845.6915</v>
          </cell>
          <cell r="N325" t="str">
            <v>SWM TRANSFER TO CIP</v>
          </cell>
        </row>
        <row r="326">
          <cell r="M326" t="str">
            <v>0845.6915</v>
          </cell>
          <cell r="N326" t="str">
            <v>SWM TRANSFER TO CIP</v>
          </cell>
        </row>
        <row r="327">
          <cell r="M327" t="str">
            <v>0845.6958</v>
          </cell>
          <cell r="N327" t="str">
            <v>SWM CENTRAL SERVICES</v>
          </cell>
        </row>
        <row r="328">
          <cell r="M328" t="str">
            <v>0845.6958</v>
          </cell>
          <cell r="N328" t="str">
            <v>SWM CENTRAL SERVICES</v>
          </cell>
        </row>
        <row r="329">
          <cell r="M329" t="str">
            <v>0845.6959</v>
          </cell>
          <cell r="N329" t="str">
            <v>SWM RURAL PROGRAMS</v>
          </cell>
        </row>
        <row r="330">
          <cell r="M330" t="str">
            <v>0845.6959</v>
          </cell>
          <cell r="N330" t="str">
            <v>SWM RURAL PROGRAMS</v>
          </cell>
        </row>
        <row r="331">
          <cell r="M331" t="str">
            <v>0845.6959</v>
          </cell>
          <cell r="N331" t="str">
            <v>SWM RURAL PROGRAMS</v>
          </cell>
        </row>
        <row r="332">
          <cell r="M332" t="str">
            <v>0845.6961</v>
          </cell>
          <cell r="N332" t="str">
            <v>SWM OPERATING</v>
          </cell>
        </row>
        <row r="333">
          <cell r="M333" t="str">
            <v>0845.6961</v>
          </cell>
          <cell r="N333" t="str">
            <v>SWM OPERATING</v>
          </cell>
        </row>
        <row r="334">
          <cell r="M334" t="str">
            <v>0208</v>
          </cell>
          <cell r="N334" t="str">
            <v>AUTOMATED FINGERPRINT IDENTIFICATION SYSTEM</v>
          </cell>
        </row>
        <row r="335">
          <cell r="M335" t="str">
            <v>0208</v>
          </cell>
          <cell r="N335" t="str">
            <v>AUTOMATED FINGERPRINT IDENTIFICATION SYSTEM</v>
          </cell>
        </row>
        <row r="336">
          <cell r="M336" t="str">
            <v>0208</v>
          </cell>
          <cell r="N336" t="str">
            <v>AUTOMATED FINGERPRINT IDENTIFICATION SYSTEM</v>
          </cell>
        </row>
        <row r="337">
          <cell r="M337" t="str">
            <v>0208</v>
          </cell>
          <cell r="N337" t="str">
            <v>AUTOMATED FINGERPRINT IDENTIFICATION SYSTEM</v>
          </cell>
        </row>
        <row r="338">
          <cell r="M338" t="str">
            <v>0506</v>
          </cell>
          <cell r="N338" t="str">
            <v>CITIZEN COUNCILOR REV FUND</v>
          </cell>
        </row>
        <row r="339">
          <cell r="M339" t="str">
            <v>0960.9837</v>
          </cell>
          <cell r="N339" t="str">
            <v>SUBSTANCE ABUSE CONTRACTS</v>
          </cell>
        </row>
        <row r="340">
          <cell r="M340" t="str">
            <v>0960.9837</v>
          </cell>
          <cell r="N340" t="str">
            <v>SUBSTANCE ABUSE CONTRACTS</v>
          </cell>
        </row>
        <row r="341">
          <cell r="M341" t="str">
            <v>0960.9837</v>
          </cell>
          <cell r="N341" t="str">
            <v>SUBSTANCE ABUSE CONTRACTS</v>
          </cell>
        </row>
        <row r="342">
          <cell r="M342" t="str">
            <v>0960.9855</v>
          </cell>
          <cell r="N342" t="str">
            <v>SUBSTANCE ABUSE DIRECT SERVICE</v>
          </cell>
        </row>
        <row r="343">
          <cell r="M343" t="str">
            <v>0860</v>
          </cell>
          <cell r="N343" t="str">
            <v>LOCAL HAZARDOUS WASTE</v>
          </cell>
        </row>
        <row r="344">
          <cell r="M344" t="str">
            <v>0355</v>
          </cell>
          <cell r="N344" t="str">
            <v>YOUTH SPORTS FACILITIES GRANT</v>
          </cell>
        </row>
        <row r="345">
          <cell r="M345" t="str">
            <v>0355</v>
          </cell>
          <cell r="N345" t="str">
            <v>YOUTH SPORTS FACILITIES GRANT</v>
          </cell>
        </row>
        <row r="346">
          <cell r="M346" t="str">
            <v>0384</v>
          </cell>
          <cell r="N346" t="str">
            <v>NOXIOUS WEED CONTROL PROGRAM</v>
          </cell>
        </row>
        <row r="347">
          <cell r="M347" t="str">
            <v>0384</v>
          </cell>
          <cell r="N347" t="str">
            <v>NOXIOUS WEED CONTROL PROGRAM</v>
          </cell>
        </row>
        <row r="348">
          <cell r="M348" t="str">
            <v>0325.3400</v>
          </cell>
          <cell r="N348" t="str">
            <v>DDES DIRECTOR'S OFFICE</v>
          </cell>
        </row>
        <row r="349">
          <cell r="M349" t="str">
            <v>0325.3408</v>
          </cell>
          <cell r="N349" t="str">
            <v>DDES ADMINISTRATIVE SERVICES</v>
          </cell>
        </row>
        <row r="350">
          <cell r="M350" t="str">
            <v>0325.3408</v>
          </cell>
          <cell r="N350" t="str">
            <v>DDES ADMINISTRATIVE SERVICES</v>
          </cell>
        </row>
        <row r="351">
          <cell r="M351" t="str">
            <v>0325.3408</v>
          </cell>
          <cell r="N351" t="str">
            <v>DDES ADMINISTRATIVE SERVICES</v>
          </cell>
        </row>
        <row r="352">
          <cell r="M352" t="str">
            <v>0325.3408</v>
          </cell>
          <cell r="N352" t="str">
            <v>DDES ADMINISTRATIVE SERVICES</v>
          </cell>
        </row>
        <row r="353">
          <cell r="M353" t="str">
            <v>0325.3408</v>
          </cell>
          <cell r="N353" t="str">
            <v>DDES ADMINISTRATIVE SERVICES</v>
          </cell>
        </row>
        <row r="354">
          <cell r="M354" t="str">
            <v>0325.3408</v>
          </cell>
          <cell r="N354" t="str">
            <v>DDES ADMINISTRATIVE SERVICES</v>
          </cell>
        </row>
        <row r="355">
          <cell r="M355" t="str">
            <v>0325.3424</v>
          </cell>
          <cell r="N355" t="str">
            <v>DDES BUILDING SERVICES</v>
          </cell>
        </row>
        <row r="356">
          <cell r="M356" t="str">
            <v>0325.3450</v>
          </cell>
          <cell r="N356" t="str">
            <v>DDES LAND USE SERVICES</v>
          </cell>
        </row>
        <row r="357">
          <cell r="M357" t="str">
            <v>0325.3450</v>
          </cell>
          <cell r="N357" t="str">
            <v>DDES LAND USE SERVICES</v>
          </cell>
        </row>
        <row r="358">
          <cell r="M358" t="str">
            <v>0525</v>
          </cell>
          <cell r="N358" t="str">
            <v>DDES ABATEMENT FUND</v>
          </cell>
        </row>
        <row r="359">
          <cell r="M359" t="str">
            <v>0091</v>
          </cell>
          <cell r="N359" t="str">
            <v>OMB/DUNCAN/ROBERTS LAWSUIT ADMINISTRATION</v>
          </cell>
        </row>
        <row r="360">
          <cell r="M360" t="str">
            <v>0904</v>
          </cell>
          <cell r="N360" t="str">
            <v>OMB/2006 FUND</v>
          </cell>
        </row>
        <row r="361">
          <cell r="M361" t="str">
            <v>0887</v>
          </cell>
          <cell r="N361" t="str">
            <v>CHILDREN AND FAMILY SERVICES TRANSFERS TO COMMUNITY AND HUMAN SERVICES</v>
          </cell>
        </row>
        <row r="362">
          <cell r="M362" t="str">
            <v>0887</v>
          </cell>
          <cell r="N362" t="str">
            <v>CHILDREN AND FAMILY SERVICES TRANSFERS TO COMMUNITY AND HUMAN SERVICES</v>
          </cell>
        </row>
        <row r="363">
          <cell r="M363" t="str">
            <v>0888.8400</v>
          </cell>
          <cell r="N363" t="str">
            <v>CFS DIVISION ADMINISTRATION</v>
          </cell>
        </row>
        <row r="364">
          <cell r="M364" t="str">
            <v>0888.8410</v>
          </cell>
          <cell r="N364" t="str">
            <v>CFS COMMUNITY SERVICES</v>
          </cell>
        </row>
        <row r="365">
          <cell r="M365" t="str">
            <v>0888.8410</v>
          </cell>
          <cell r="N365" t="str">
            <v>CFS COMMUNITY SERVICES</v>
          </cell>
        </row>
        <row r="366">
          <cell r="M366" t="str">
            <v>0888.8400</v>
          </cell>
          <cell r="N366" t="str">
            <v>CFS DIVISION ADMINISTRATION</v>
          </cell>
        </row>
        <row r="367">
          <cell r="M367" t="str">
            <v>0888.8400</v>
          </cell>
          <cell r="N367" t="str">
            <v>CFS DIVISION ADMINISTRATION</v>
          </cell>
        </row>
        <row r="368">
          <cell r="M368" t="str">
            <v>0534</v>
          </cell>
          <cell r="N368" t="str">
            <v>ANIMAL SERVICES</v>
          </cell>
        </row>
        <row r="369">
          <cell r="M369" t="str">
            <v>0534</v>
          </cell>
          <cell r="N369" t="str">
            <v>ANIMAL SERVICES</v>
          </cell>
        </row>
        <row r="370">
          <cell r="M370" t="str">
            <v>0538</v>
          </cell>
          <cell r="N370" t="str">
            <v>ANIMAL BEQUEST</v>
          </cell>
        </row>
        <row r="371">
          <cell r="M371" t="str">
            <v>0640.8640</v>
          </cell>
          <cell r="N371" t="str">
            <v>PARKS MAINTENANCE</v>
          </cell>
        </row>
        <row r="372">
          <cell r="M372" t="str">
            <v>0640.8640</v>
          </cell>
          <cell r="N372" t="str">
            <v>PARKS MAINTENANCE</v>
          </cell>
        </row>
        <row r="373">
          <cell r="M373" t="str">
            <v>0640.8700</v>
          </cell>
          <cell r="N373" t="str">
            <v>PARKS ADMINISTRATION, CAPITAL AND BUSINESS PLANNING</v>
          </cell>
        </row>
        <row r="374">
          <cell r="M374" t="str">
            <v>0640.8700</v>
          </cell>
          <cell r="N374" t="str">
            <v>PARKS ADMINISTRATION, CAPITAL AND BUSINESS PLANNING</v>
          </cell>
        </row>
        <row r="375">
          <cell r="M375" t="str">
            <v>0640.8700</v>
          </cell>
          <cell r="N375" t="str">
            <v>PARKS ADMINISTRATION, CAPITAL AND BUSINESS PLANNING</v>
          </cell>
        </row>
        <row r="376">
          <cell r="M376" t="str">
            <v>0640.8700</v>
          </cell>
          <cell r="N376" t="str">
            <v>PARKS ADMINISTRATION, CAPITAL AND BUSINESS PLANNING</v>
          </cell>
        </row>
        <row r="377">
          <cell r="M377" t="str">
            <v>0640.8720</v>
          </cell>
          <cell r="N377" t="str">
            <v>PARKS AND RECREATION RPPR</v>
          </cell>
        </row>
        <row r="378">
          <cell r="M378" t="str">
            <v>0640.8720</v>
          </cell>
          <cell r="N378" t="str">
            <v>PARKS AND RECREATION RPPR</v>
          </cell>
        </row>
        <row r="379">
          <cell r="M379" t="str">
            <v>0640.8720</v>
          </cell>
          <cell r="N379" t="str">
            <v>PARKS AND RECREATION RPPR</v>
          </cell>
        </row>
        <row r="380">
          <cell r="M380" t="str">
            <v>0641</v>
          </cell>
          <cell r="N380" t="str">
            <v>EXPANSION LEVY</v>
          </cell>
        </row>
        <row r="381">
          <cell r="M381" t="str">
            <v>0641</v>
          </cell>
          <cell r="N381" t="str">
            <v>EXPANSION LEVY</v>
          </cell>
        </row>
        <row r="382">
          <cell r="M382" t="str">
            <v>0846</v>
          </cell>
          <cell r="N382" t="str">
            <v>HISTORIC PRESERVATION PROGRAM</v>
          </cell>
        </row>
        <row r="383">
          <cell r="M383" t="str">
            <v>0561</v>
          </cell>
          <cell r="N383" t="str">
            <v>KING COUNTY FLOOD CONTROL CONTRACT</v>
          </cell>
        </row>
        <row r="384">
          <cell r="M384" t="str">
            <v>0561</v>
          </cell>
          <cell r="N384" t="str">
            <v>KING COUNTY FLOOD CONTROL CONTRACT</v>
          </cell>
        </row>
        <row r="385">
          <cell r="M385" t="str">
            <v>0561</v>
          </cell>
          <cell r="N385" t="str">
            <v>KING COUNTY FLOOD CONTROL CONTRACT</v>
          </cell>
        </row>
        <row r="386">
          <cell r="M386" t="str">
            <v>1460M</v>
          </cell>
          <cell r="N386" t="str">
            <v>MARINE DIVISION</v>
          </cell>
        </row>
        <row r="387">
          <cell r="M387" t="str">
            <v>1460M</v>
          </cell>
          <cell r="N387" t="str">
            <v>MARINE DIVISION</v>
          </cell>
        </row>
        <row r="388">
          <cell r="M388" t="str">
            <v>1460M</v>
          </cell>
          <cell r="N388" t="str">
            <v>MARINE DIVISION</v>
          </cell>
        </row>
        <row r="389">
          <cell r="M389" t="str">
            <v>1460M</v>
          </cell>
          <cell r="N389" t="str">
            <v>MARINE DIVISION</v>
          </cell>
        </row>
        <row r="390">
          <cell r="M390" t="str">
            <v>1460M</v>
          </cell>
          <cell r="N390" t="str">
            <v>MARINE DIVISION</v>
          </cell>
        </row>
        <row r="391">
          <cell r="M391" t="str">
            <v>1460M</v>
          </cell>
          <cell r="N391" t="str">
            <v>MARINE DIVISION</v>
          </cell>
        </row>
        <row r="392">
          <cell r="M392" t="str">
            <v>1460M</v>
          </cell>
          <cell r="N392" t="str">
            <v>MARINE DIVISION</v>
          </cell>
        </row>
        <row r="393">
          <cell r="M393" t="str">
            <v>1460M</v>
          </cell>
          <cell r="N393" t="str">
            <v>MARINE DIVISION</v>
          </cell>
        </row>
        <row r="394">
          <cell r="M394" t="str">
            <v>1460M</v>
          </cell>
          <cell r="N394" t="str">
            <v>MARINE DIVISION</v>
          </cell>
        </row>
        <row r="395">
          <cell r="M395" t="str">
            <v>1460M</v>
          </cell>
          <cell r="N395" t="str">
            <v>MARINE DIVISION</v>
          </cell>
        </row>
        <row r="396">
          <cell r="M396" t="str">
            <v>1460M</v>
          </cell>
          <cell r="N396" t="str">
            <v>MARINE DIVISION</v>
          </cell>
        </row>
        <row r="397">
          <cell r="M397" t="str">
            <v>0800.8026</v>
          </cell>
          <cell r="N397" t="str">
            <v>ORG ATTRIBUTES: CROSS-CUTTING BUSINESS SERVICES</v>
          </cell>
        </row>
        <row r="398">
          <cell r="M398" t="str">
            <v>0800.8026</v>
          </cell>
          <cell r="N398" t="str">
            <v>ORG ATTRIBUTES: CROSS-CUTTING BUSINESS SERVICES</v>
          </cell>
        </row>
        <row r="399">
          <cell r="M399" t="str">
            <v>0800.8026</v>
          </cell>
          <cell r="N399" t="str">
            <v>ORG ATTRIBUTES: CROSS-CUTTING BUSINESS SERVICES</v>
          </cell>
        </row>
        <row r="400">
          <cell r="M400" t="str">
            <v>0800.8026</v>
          </cell>
          <cell r="N400" t="str">
            <v>ORG ATTRIBUTES: CROSS-CUTTING BUSINESS SERVICES</v>
          </cell>
        </row>
        <row r="401">
          <cell r="M401" t="str">
            <v>0800.8027</v>
          </cell>
          <cell r="N401" t="str">
            <v>PROTECTION: PREPAREDNESS</v>
          </cell>
        </row>
        <row r="402">
          <cell r="M402" t="str">
            <v>0800.8027</v>
          </cell>
          <cell r="N402" t="str">
            <v>PROTECTION: PREPAREDNESS</v>
          </cell>
        </row>
        <row r="403">
          <cell r="M403" t="str">
            <v>0800.8027</v>
          </cell>
          <cell r="N403" t="str">
            <v>PROTECTION: PREPAREDNESS</v>
          </cell>
        </row>
        <row r="404">
          <cell r="M404" t="str">
            <v>0800.8030</v>
          </cell>
          <cell r="N404" t="str">
            <v>PROVISION: EMS GRANTS</v>
          </cell>
        </row>
        <row r="405">
          <cell r="M405" t="str">
            <v>0800.8030</v>
          </cell>
          <cell r="N405" t="str">
            <v>PROVISION: EMS GRANTS</v>
          </cell>
        </row>
        <row r="406">
          <cell r="M406" t="str">
            <v>0800.8034</v>
          </cell>
          <cell r="N406" t="str">
            <v>PROMOTION: HEALTH PROMOTION AND DISEASE/INJURY PREVENTION</v>
          </cell>
        </row>
        <row r="407">
          <cell r="M407" t="str">
            <v>0800.8034</v>
          </cell>
          <cell r="N407" t="str">
            <v>PROMOTION: HEALTH PROMOTION AND DISEASE/INJURY PREVENTION</v>
          </cell>
        </row>
        <row r="408">
          <cell r="M408" t="str">
            <v>0800.8034</v>
          </cell>
          <cell r="N408" t="str">
            <v>PROMOTION: HEALTH PROMOTION AND DISEASE/INJURY PREVENTION</v>
          </cell>
        </row>
        <row r="409">
          <cell r="M409" t="str">
            <v>0800.8036</v>
          </cell>
          <cell r="N409" t="str">
            <v>PROTECTION: INFECTIOUS DISEASE PREVENTION AND CONTROL</v>
          </cell>
        </row>
        <row r="410">
          <cell r="M410" t="str">
            <v>0800.8036</v>
          </cell>
          <cell r="N410" t="str">
            <v>PROTECTION: INFECTIOUS DISEASE PREVENTION AND CONTROL</v>
          </cell>
        </row>
        <row r="411">
          <cell r="M411" t="str">
            <v>0800.8041</v>
          </cell>
          <cell r="N411" t="str">
            <v>PROVISION: REGIONAL AND COMMUNITY BASED PROGRAMS</v>
          </cell>
        </row>
        <row r="412">
          <cell r="M412" t="str">
            <v>0800.8041</v>
          </cell>
          <cell r="N412" t="str">
            <v>PROVISION: REGIONAL AND COMMUNITY BASED PROGRAMS</v>
          </cell>
        </row>
        <row r="413">
          <cell r="M413" t="str">
            <v>0800.8041</v>
          </cell>
          <cell r="N413" t="str">
            <v>PROVISION: REGIONAL AND COMMUNITY BASED PROGRAMS</v>
          </cell>
        </row>
        <row r="414">
          <cell r="M414" t="str">
            <v>0800.8049</v>
          </cell>
          <cell r="N414" t="str">
            <v>ORG ATTRIBUTES: REGIONAL AND CROSS-CUTTING SERVICES</v>
          </cell>
        </row>
        <row r="415">
          <cell r="M415" t="str">
            <v>0800.8049</v>
          </cell>
          <cell r="N415" t="str">
            <v>ORG ATTRIBUTES: REGIONAL AND CROSS-CUTTING SERVICES</v>
          </cell>
        </row>
        <row r="416">
          <cell r="M416" t="str">
            <v>0800.8049</v>
          </cell>
          <cell r="N416" t="str">
            <v>ORG ATTRIBUTES: REGIONAL AND CROSS-CUTTING SERVICES</v>
          </cell>
        </row>
        <row r="417">
          <cell r="M417" t="str">
            <v>0800.8067</v>
          </cell>
          <cell r="N417" t="str">
            <v>PROTECTION: ENVIRONMENTAL HEALTH FIELD BASED SERVICES</v>
          </cell>
        </row>
        <row r="418">
          <cell r="M418" t="str">
            <v>0800.8078</v>
          </cell>
          <cell r="N418" t="str">
            <v>PROVISION: PUBLIC HEALTH CENTER BASED SERVICES</v>
          </cell>
        </row>
        <row r="419">
          <cell r="M419" t="str">
            <v>0800.8078</v>
          </cell>
          <cell r="N419" t="str">
            <v>PROVISION: PUBLIC HEALTH CENTER BASED SERVICES</v>
          </cell>
        </row>
        <row r="420">
          <cell r="M420" t="str">
            <v>0800.8078</v>
          </cell>
          <cell r="N420" t="str">
            <v>PROVISION: PUBLIC HEALTH CENTER BASED SERVICES</v>
          </cell>
        </row>
        <row r="421">
          <cell r="M421" t="str">
            <v>0800.8114</v>
          </cell>
          <cell r="N421" t="str">
            <v>PROMOTION: REGIONAL AND COMMUNITY BASED PROGRAMS</v>
          </cell>
        </row>
        <row r="422">
          <cell r="M422" t="str">
            <v>0800.8184</v>
          </cell>
          <cell r="N422" t="str">
            <v>PROTECTION: REGIONAL AND COMMUNITY BASED PROGRAMS</v>
          </cell>
        </row>
        <row r="423">
          <cell r="M423" t="str">
            <v>0800.8184</v>
          </cell>
          <cell r="N423" t="str">
            <v>PROTECTION: REGIONAL AND COMMUNITY BASED PROGRAMS</v>
          </cell>
        </row>
        <row r="424">
          <cell r="M424" t="str">
            <v>0810</v>
          </cell>
          <cell r="N424" t="str">
            <v>MEDICAL EXAMINER</v>
          </cell>
        </row>
        <row r="425">
          <cell r="M425" t="str">
            <v>0760</v>
          </cell>
          <cell r="N425" t="str">
            <v>INTER-COUNTY RIVER IMPROVEMENT</v>
          </cell>
        </row>
        <row r="426">
          <cell r="M426" t="str">
            <v>2140</v>
          </cell>
          <cell r="N426" t="str">
            <v>GRANTS</v>
          </cell>
        </row>
        <row r="427">
          <cell r="M427" t="str">
            <v>2140</v>
          </cell>
          <cell r="N427" t="str">
            <v>GRANTS</v>
          </cell>
        </row>
        <row r="428">
          <cell r="M428" t="str">
            <v>2140</v>
          </cell>
          <cell r="N428" t="str">
            <v>GRANTS</v>
          </cell>
        </row>
        <row r="429">
          <cell r="M429" t="str">
            <v>0521</v>
          </cell>
          <cell r="N429" t="str">
            <v>2010 BYRNE JUSTICE ASSISTANCE GRANT</v>
          </cell>
        </row>
        <row r="430">
          <cell r="M430" t="str">
            <v>0936.6800</v>
          </cell>
          <cell r="N430" t="str">
            <v>YOUTH TRAINING PROGRAMS</v>
          </cell>
        </row>
        <row r="431">
          <cell r="M431" t="str">
            <v>0936.6800</v>
          </cell>
          <cell r="N431" t="str">
            <v>YOUTH TRAINING PROGRAMS</v>
          </cell>
        </row>
        <row r="432">
          <cell r="M432" t="str">
            <v>0936.6810</v>
          </cell>
          <cell r="N432" t="str">
            <v>ADULT TRAINING PROGRAMS</v>
          </cell>
        </row>
        <row r="433">
          <cell r="M433" t="str">
            <v>0350.9650</v>
          </cell>
          <cell r="N433" t="str">
            <v>CDBG</v>
          </cell>
        </row>
        <row r="434">
          <cell r="M434" t="str">
            <v>0350.9650</v>
          </cell>
          <cell r="N434" t="str">
            <v>CDBG</v>
          </cell>
        </row>
        <row r="435">
          <cell r="M435" t="str">
            <v>0350.9653</v>
          </cell>
          <cell r="N435" t="str">
            <v>HOME</v>
          </cell>
        </row>
        <row r="436">
          <cell r="M436" t="str">
            <v>0350.9653</v>
          </cell>
          <cell r="N436" t="str">
            <v>HOME</v>
          </cell>
        </row>
        <row r="437">
          <cell r="M437" t="str">
            <v>0350.9656</v>
          </cell>
          <cell r="N437" t="str">
            <v>OTHER HOUSING &amp; COMMUNITY DEVELOPMENT</v>
          </cell>
        </row>
        <row r="438">
          <cell r="M438" t="str">
            <v>0350.9656</v>
          </cell>
          <cell r="N438" t="str">
            <v>OTHER HOUSING &amp; COMMUNITY DEVELOPMENT</v>
          </cell>
        </row>
        <row r="439">
          <cell r="M439" t="str">
            <v>0350.9656</v>
          </cell>
          <cell r="N439" t="str">
            <v>OTHER HOUSING &amp; COMMUNITY DEVELOPMENT</v>
          </cell>
        </row>
        <row r="440">
          <cell r="M440" t="str">
            <v>3000</v>
          </cell>
          <cell r="N440" t="str">
            <v>CAPITAL IMPROVEMENT PROGRAM</v>
          </cell>
        </row>
        <row r="441">
          <cell r="M441" t="str">
            <v>3000</v>
          </cell>
          <cell r="N441" t="str">
            <v>CAPITAL IMPROVEMENT PROGRAM</v>
          </cell>
        </row>
        <row r="442">
          <cell r="M442" t="str">
            <v>3000</v>
          </cell>
          <cell r="N442" t="str">
            <v>CAPITAL IMPROVEMENT PROGRAM</v>
          </cell>
        </row>
        <row r="443">
          <cell r="M443" t="str">
            <v>3000</v>
          </cell>
          <cell r="N443" t="str">
            <v>CAPITAL IMPROVEMENT PROGRAM</v>
          </cell>
        </row>
        <row r="444">
          <cell r="M444" t="str">
            <v>3000</v>
          </cell>
          <cell r="N444" t="str">
            <v>CAPITAL IMPROVEMENT PROGRAM</v>
          </cell>
        </row>
        <row r="445">
          <cell r="M445" t="str">
            <v>3000</v>
          </cell>
          <cell r="N445" t="str">
            <v>CAPITAL IMPROVEMENT PROGRAM</v>
          </cell>
        </row>
        <row r="446">
          <cell r="M446" t="str">
            <v>3000</v>
          </cell>
          <cell r="N446" t="str">
            <v>CAPITAL IMPROVEMENT PROGRAM</v>
          </cell>
        </row>
        <row r="447">
          <cell r="M447" t="str">
            <v>3000</v>
          </cell>
          <cell r="N447" t="str">
            <v>CAPITAL IMPROVEMENT PROGRAM</v>
          </cell>
        </row>
        <row r="448">
          <cell r="M448" t="str">
            <v>3000</v>
          </cell>
          <cell r="N448" t="str">
            <v>CAPITAL IMPROVEMENT PROGRAM</v>
          </cell>
        </row>
        <row r="449">
          <cell r="M449" t="str">
            <v>3000</v>
          </cell>
          <cell r="N449" t="str">
            <v>CAPITAL IMPROVEMENT PROGRAM</v>
          </cell>
        </row>
        <row r="450">
          <cell r="M450" t="str">
            <v>3000</v>
          </cell>
          <cell r="N450" t="str">
            <v>CAPITAL IMPROVEMENT PROGRAM</v>
          </cell>
        </row>
        <row r="451">
          <cell r="M451" t="str">
            <v>3000</v>
          </cell>
          <cell r="N451" t="str">
            <v>CAPITAL IMPROVEMENT PROGRAM</v>
          </cell>
        </row>
        <row r="452">
          <cell r="M452" t="str">
            <v>3000</v>
          </cell>
          <cell r="N452" t="str">
            <v>CAPITAL IMPROVEMENT PROGRAM</v>
          </cell>
        </row>
        <row r="453">
          <cell r="M453" t="str">
            <v>3000</v>
          </cell>
          <cell r="N453" t="str">
            <v>CAPITAL IMPROVEMENT PROGRAM</v>
          </cell>
        </row>
        <row r="454">
          <cell r="M454" t="str">
            <v>3000</v>
          </cell>
          <cell r="N454" t="str">
            <v>CAPITAL IMPROVEMENT PROGRAM</v>
          </cell>
        </row>
        <row r="455">
          <cell r="M455" t="str">
            <v>3000</v>
          </cell>
          <cell r="N455" t="str">
            <v>CAPITAL IMPROVEMENT PROGRAM</v>
          </cell>
        </row>
        <row r="456">
          <cell r="M456" t="str">
            <v>3000</v>
          </cell>
          <cell r="N456" t="str">
            <v>CAPITAL IMPROVEMENT PROGRAM</v>
          </cell>
        </row>
        <row r="457">
          <cell r="M457" t="str">
            <v>3000</v>
          </cell>
          <cell r="N457" t="str">
            <v>CAPITAL IMPROVEMENT PROGRAM</v>
          </cell>
        </row>
        <row r="458">
          <cell r="M458" t="str">
            <v>3000</v>
          </cell>
          <cell r="N458" t="str">
            <v>CAPITAL IMPROVEMENT PROGRAM</v>
          </cell>
        </row>
        <row r="459">
          <cell r="M459" t="str">
            <v>3000</v>
          </cell>
          <cell r="N459" t="str">
            <v>CAPITAL IMPROVEMENT PROGRAM</v>
          </cell>
        </row>
        <row r="460">
          <cell r="M460" t="str">
            <v>3000</v>
          </cell>
          <cell r="N460" t="str">
            <v>CAPITAL IMPROVEMENT PROGRAM</v>
          </cell>
        </row>
        <row r="461">
          <cell r="M461" t="str">
            <v>3000</v>
          </cell>
          <cell r="N461" t="str">
            <v>CAPITAL IMPROVEMENT PROGRAM</v>
          </cell>
        </row>
        <row r="462">
          <cell r="M462" t="str">
            <v>3000</v>
          </cell>
          <cell r="N462" t="str">
            <v>CAPITAL IMPROVEMENT PROGRAM</v>
          </cell>
        </row>
        <row r="463">
          <cell r="M463" t="str">
            <v>3000</v>
          </cell>
          <cell r="N463" t="str">
            <v>CAPITAL IMPROVEMENT PROGRAM</v>
          </cell>
        </row>
        <row r="464">
          <cell r="M464" t="str">
            <v>3000</v>
          </cell>
          <cell r="N464" t="str">
            <v>CAPITAL IMPROVEMENT PROGRAM</v>
          </cell>
        </row>
        <row r="465">
          <cell r="M465" t="str">
            <v>3000</v>
          </cell>
          <cell r="N465" t="str">
            <v>CAPITAL IMPROVEMENT PROGRAM</v>
          </cell>
        </row>
        <row r="466">
          <cell r="M466" t="str">
            <v>3000</v>
          </cell>
          <cell r="N466" t="str">
            <v>CAPITAL IMPROVEMENT PROGRAM</v>
          </cell>
        </row>
        <row r="467">
          <cell r="M467" t="str">
            <v>3000</v>
          </cell>
          <cell r="N467" t="str">
            <v>CAPITAL IMPROVEMENT PROGRAM</v>
          </cell>
        </row>
        <row r="468">
          <cell r="M468" t="str">
            <v>3000</v>
          </cell>
          <cell r="N468" t="str">
            <v>CAPITAL IMPROVEMENT PROGRAM</v>
          </cell>
        </row>
        <row r="469">
          <cell r="M469" t="str">
            <v>3000</v>
          </cell>
          <cell r="N469" t="str">
            <v>CAPITAL IMPROVEMENT PROGRAM</v>
          </cell>
        </row>
        <row r="470">
          <cell r="M470" t="str">
            <v>3000</v>
          </cell>
          <cell r="N470" t="str">
            <v>CAPITAL IMPROVEMENT PROGRAM</v>
          </cell>
        </row>
        <row r="471">
          <cell r="M471" t="str">
            <v>3000</v>
          </cell>
          <cell r="N471" t="str">
            <v>CAPITAL IMPROVEMENT PROGRAM</v>
          </cell>
        </row>
        <row r="472">
          <cell r="M472" t="str">
            <v>3000</v>
          </cell>
          <cell r="N472" t="str">
            <v>CAPITAL IMPROVEMENT PROGRAM</v>
          </cell>
        </row>
        <row r="473">
          <cell r="M473" t="str">
            <v>3001</v>
          </cell>
          <cell r="N473" t="str">
            <v>ROADS CAPITAL IMPROVEMENT PROGRAM</v>
          </cell>
        </row>
        <row r="474">
          <cell r="M474" t="str">
            <v>3001</v>
          </cell>
          <cell r="N474" t="str">
            <v>ROADS CAPITAL IMPROVEMENT PROGRAM</v>
          </cell>
        </row>
        <row r="475">
          <cell r="M475" t="str">
            <v>3001</v>
          </cell>
          <cell r="N475" t="str">
            <v>ROADS CAPITAL IMPROVEMENT PROGRAM</v>
          </cell>
        </row>
        <row r="476">
          <cell r="M476" t="str">
            <v>3001</v>
          </cell>
          <cell r="N476" t="str">
            <v>ROADS CAPITAL IMPROVEMENT PROGRAM</v>
          </cell>
        </row>
        <row r="477">
          <cell r="M477" t="str">
            <v>3001</v>
          </cell>
          <cell r="N477" t="str">
            <v>ROADS CAPITAL IMPROVEMENT PROGRAM</v>
          </cell>
        </row>
        <row r="478">
          <cell r="M478" t="str">
            <v>3001</v>
          </cell>
          <cell r="N478" t="str">
            <v>ROADS CAPITAL IMPROVEMENT PROGRAM</v>
          </cell>
        </row>
        <row r="479">
          <cell r="M479" t="str">
            <v>3001</v>
          </cell>
          <cell r="N479" t="str">
            <v>ROADS CAPITAL IMPROVEMENT PROGRAM</v>
          </cell>
        </row>
        <row r="480">
          <cell r="M480" t="str">
            <v>3001</v>
          </cell>
          <cell r="N480" t="str">
            <v>ROADS CAPITAL IMPROVEMENT PROGRAM</v>
          </cell>
        </row>
        <row r="481">
          <cell r="M481" t="str">
            <v>3003</v>
          </cell>
          <cell r="N481" t="str">
            <v>WASTEWATER TREATMENT CAPITAL IMPROVEMENT PROGRAM</v>
          </cell>
        </row>
        <row r="482">
          <cell r="M482" t="str">
            <v>3004</v>
          </cell>
          <cell r="N482" t="str">
            <v>SURFACE WATER CAPITAL IMPROVEMENT PROGRAM</v>
          </cell>
        </row>
        <row r="483">
          <cell r="M483" t="str">
            <v>3004</v>
          </cell>
          <cell r="N483" t="str">
            <v>SURFACE WATER CAPITAL IMPROVEMENT PROGRAM</v>
          </cell>
        </row>
        <row r="484">
          <cell r="M484" t="str">
            <v>3005</v>
          </cell>
          <cell r="N484" t="str">
            <v>MAJOR MAINTENANCE CAPITAL IMPROVEMENT PROGRAM</v>
          </cell>
        </row>
        <row r="485">
          <cell r="M485" t="str">
            <v>3005</v>
          </cell>
          <cell r="N485" t="str">
            <v>MAJOR MAINTENANCE CAPITAL IMPROVEMENT PROGRAM</v>
          </cell>
        </row>
        <row r="486">
          <cell r="M486" t="str">
            <v>3005</v>
          </cell>
          <cell r="N486" t="str">
            <v>MAJOR MAINTENANCE CAPITAL IMPROVEMENT PROGRAM</v>
          </cell>
        </row>
        <row r="487">
          <cell r="M487" t="str">
            <v>3005</v>
          </cell>
          <cell r="N487" t="str">
            <v>MAJOR MAINTENANCE CAPITAL IMPROVEMENT PROGRAM</v>
          </cell>
        </row>
        <row r="488">
          <cell r="M488" t="str">
            <v>3005</v>
          </cell>
          <cell r="N488" t="str">
            <v>MAJOR MAINTENANCE CAPITAL IMPROVEMENT PROGRAM</v>
          </cell>
        </row>
        <row r="489">
          <cell r="M489" t="str">
            <v>3006</v>
          </cell>
          <cell r="N489" t="str">
            <v>SOLID WASTE CAPITAL IMPROVEMENT PROGRAM</v>
          </cell>
        </row>
        <row r="490">
          <cell r="M490" t="str">
            <v>3006</v>
          </cell>
          <cell r="N490" t="str">
            <v>SOLID WASTE CAPITAL IMPROVEMENT PROGRAM</v>
          </cell>
        </row>
        <row r="491">
          <cell r="M491" t="str">
            <v>3008</v>
          </cell>
          <cell r="N491" t="str">
            <v>PUBLIC TRANSPORTATION CAPITAL IMPROVEMENT PROGRAM</v>
          </cell>
        </row>
        <row r="492">
          <cell r="M492" t="str">
            <v>3008</v>
          </cell>
          <cell r="N492" t="str">
            <v>PUBLIC TRANSPORTATION CAPITAL IMPROVEMENT PROGRAM</v>
          </cell>
        </row>
        <row r="493">
          <cell r="M493" t="str">
            <v>3008</v>
          </cell>
          <cell r="N493" t="str">
            <v>PUBLIC TRANSPORTATION CAPITAL IMPROVEMENT PROGRAM</v>
          </cell>
        </row>
        <row r="494">
          <cell r="M494" t="str">
            <v>3008</v>
          </cell>
          <cell r="N494" t="str">
            <v>PUBLIC TRANSPORTATION CAPITAL IMPROVEMENT PROGRAM</v>
          </cell>
        </row>
        <row r="495">
          <cell r="M495" t="str">
            <v>3008</v>
          </cell>
          <cell r="N495" t="str">
            <v>PUBLIC TRANSPORTATION CAPITAL IMPROVEMENT PROGRAM</v>
          </cell>
        </row>
        <row r="496">
          <cell r="M496" t="str">
            <v>3008</v>
          </cell>
          <cell r="N496" t="str">
            <v>PUBLIC TRANSPORTATION CAPITAL IMPROVEMENT PROGRAM</v>
          </cell>
        </row>
        <row r="497">
          <cell r="M497" t="str">
            <v>3008</v>
          </cell>
          <cell r="N497" t="str">
            <v>PUBLIC TRANSPORTATION CAPITAL IMPROVEMENT PROGRAM</v>
          </cell>
        </row>
        <row r="498">
          <cell r="M498" t="str">
            <v>3008</v>
          </cell>
          <cell r="N498" t="str">
            <v>PUBLIC TRANSPORTATION CAPITAL IMPROVEMENT PROGRAM</v>
          </cell>
        </row>
        <row r="499">
          <cell r="M499" t="str">
            <v>3008</v>
          </cell>
          <cell r="N499" t="str">
            <v>PUBLIC TRANSPORTATION CAPITAL IMPROVEMENT PROGRAM</v>
          </cell>
        </row>
        <row r="500">
          <cell r="M500" t="str">
            <v>3007</v>
          </cell>
          <cell r="N500" t="str">
            <v>PUBLIC TRANSPORTATION CAPITAL</v>
          </cell>
        </row>
        <row r="501">
          <cell r="M501" t="str">
            <v>3007</v>
          </cell>
          <cell r="N501" t="str">
            <v>PUBLIC TRANSPORTATION CAPITAL</v>
          </cell>
        </row>
        <row r="502">
          <cell r="M502" t="str">
            <v>3007</v>
          </cell>
          <cell r="N502" t="str">
            <v>PUBLIC TRANSPORTATION CAPITAL</v>
          </cell>
        </row>
        <row r="503">
          <cell r="M503" t="str">
            <v>3007</v>
          </cell>
          <cell r="N503" t="str">
            <v>PUBLIC TRANSPORTATION CAPITAL</v>
          </cell>
        </row>
        <row r="504">
          <cell r="M504" t="str">
            <v>3007</v>
          </cell>
          <cell r="N504" t="str">
            <v>PUBLIC TRANSPORTATION CAPITAL</v>
          </cell>
        </row>
        <row r="505">
          <cell r="M505" t="str">
            <v>3007</v>
          </cell>
          <cell r="N505" t="str">
            <v>PUBLIC TRANSPORTATION CAPITAL</v>
          </cell>
        </row>
        <row r="506">
          <cell r="M506" t="str">
            <v>0381.3115</v>
          </cell>
          <cell r="N506" t="str">
            <v>DNRP PUBLIC OUTREACH</v>
          </cell>
        </row>
        <row r="507">
          <cell r="M507" t="str">
            <v>0381.3124</v>
          </cell>
          <cell r="N507" t="str">
            <v>DNRP POLICY DIRECTION AND NEW INITIATIVES</v>
          </cell>
        </row>
        <row r="508">
          <cell r="M508" t="str">
            <v>0381.7070</v>
          </cell>
          <cell r="N508" t="str">
            <v>DNRP ADMINISTRATION</v>
          </cell>
        </row>
        <row r="509">
          <cell r="M509" t="str">
            <v>0381.7070</v>
          </cell>
          <cell r="N509" t="str">
            <v>DNRP ADMINISTRATION</v>
          </cell>
        </row>
        <row r="510">
          <cell r="M510" t="str">
            <v>0381.7073</v>
          </cell>
          <cell r="N510" t="str">
            <v>DNRP HISTORIC PRESERVATION</v>
          </cell>
        </row>
        <row r="511">
          <cell r="M511" t="str">
            <v>0381.7073</v>
          </cell>
          <cell r="N511" t="str">
            <v>DNRP HISTORIC PRESERVATION</v>
          </cell>
        </row>
        <row r="512">
          <cell r="M512" t="str">
            <v>0381.7073</v>
          </cell>
          <cell r="N512" t="str">
            <v>DNRP HISTORIC PRESERVATION</v>
          </cell>
        </row>
        <row r="513">
          <cell r="M513" t="str">
            <v>0720.1453</v>
          </cell>
          <cell r="N513" t="str">
            <v>SOLID WASTE DIVISION SERVICES</v>
          </cell>
        </row>
        <row r="514">
          <cell r="M514" t="str">
            <v>0720.1453</v>
          </cell>
          <cell r="N514" t="str">
            <v>SOLID WASTE DIVISION SERVICES</v>
          </cell>
        </row>
        <row r="515">
          <cell r="M515" t="str">
            <v>0720.1453</v>
          </cell>
          <cell r="N515" t="str">
            <v>SOLID WASTE DIVISION SERVICES</v>
          </cell>
        </row>
        <row r="516">
          <cell r="M516" t="str">
            <v>0720.1453</v>
          </cell>
          <cell r="N516" t="str">
            <v>SOLID WASTE DIVISION SERVICES</v>
          </cell>
        </row>
        <row r="517">
          <cell r="M517" t="str">
            <v>0720.1455</v>
          </cell>
          <cell r="N517" t="str">
            <v>SOLID WASTE ENGINEERING</v>
          </cell>
        </row>
        <row r="518">
          <cell r="M518" t="str">
            <v>0720.1455</v>
          </cell>
          <cell r="N518" t="str">
            <v>SOLID WASTE ENGINEERING</v>
          </cell>
        </row>
        <row r="519">
          <cell r="M519" t="str">
            <v>0720.1455</v>
          </cell>
          <cell r="N519" t="str">
            <v>SOLID WASTE ENGINEERING</v>
          </cell>
        </row>
        <row r="520">
          <cell r="M520" t="str">
            <v>0720.7071</v>
          </cell>
          <cell r="N520" t="str">
            <v>SOLID WASTE OPERATIONS</v>
          </cell>
        </row>
        <row r="521">
          <cell r="M521" t="str">
            <v>0720.7071</v>
          </cell>
          <cell r="N521" t="str">
            <v>SOLID WASTE OPERATIONS</v>
          </cell>
        </row>
        <row r="522">
          <cell r="M522" t="str">
            <v>0720.7072</v>
          </cell>
          <cell r="N522" t="str">
            <v>RECYCLING AND ENVIRONMENTAL SERVICES</v>
          </cell>
        </row>
        <row r="523">
          <cell r="M523" t="str">
            <v>0720.7072</v>
          </cell>
          <cell r="N523" t="str">
            <v>RECYCLING AND ENVIRONMENTAL SERVICES</v>
          </cell>
        </row>
        <row r="524">
          <cell r="M524" t="str">
            <v>0720.7072</v>
          </cell>
          <cell r="N524" t="str">
            <v>RECYCLING AND ENVIRONMENTAL SERVICES</v>
          </cell>
        </row>
        <row r="525">
          <cell r="M525" t="str">
            <v>0720.7072</v>
          </cell>
          <cell r="N525" t="str">
            <v>RECYCLING AND ENVIRONMENTAL SERVICES</v>
          </cell>
        </row>
        <row r="526">
          <cell r="M526" t="str">
            <v>0710.1765</v>
          </cell>
          <cell r="N526" t="str">
            <v>AIRPORT ADMINISTRATION</v>
          </cell>
        </row>
        <row r="527">
          <cell r="M527" t="str">
            <v>0710.1765</v>
          </cell>
          <cell r="N527" t="str">
            <v>AIRPORT ADMINISTRATION</v>
          </cell>
        </row>
        <row r="528">
          <cell r="M528" t="str">
            <v>0710.1765</v>
          </cell>
          <cell r="N528" t="str">
            <v>AIRPORT ADMINISTRATION</v>
          </cell>
        </row>
        <row r="529">
          <cell r="M529" t="str">
            <v>0710.1765</v>
          </cell>
          <cell r="N529" t="str">
            <v>AIRPORT ADMINISTRATION</v>
          </cell>
        </row>
        <row r="530">
          <cell r="M530" t="str">
            <v>0710.1765</v>
          </cell>
          <cell r="N530" t="str">
            <v>AIRPORT ADMINISTRATION</v>
          </cell>
        </row>
        <row r="531">
          <cell r="M531" t="str">
            <v>0710.1767</v>
          </cell>
          <cell r="N531" t="str">
            <v>AIRPORT ENGINEERING</v>
          </cell>
        </row>
        <row r="532">
          <cell r="M532" t="str">
            <v>0710.1767</v>
          </cell>
          <cell r="N532" t="str">
            <v>AIRPORT ENGINEERING</v>
          </cell>
        </row>
        <row r="533">
          <cell r="M533" t="str">
            <v>0710.1767</v>
          </cell>
          <cell r="N533" t="str">
            <v>AIRPORT ENGINEERING</v>
          </cell>
        </row>
        <row r="534">
          <cell r="M534" t="str">
            <v>0710.1767</v>
          </cell>
          <cell r="N534" t="str">
            <v>AIRPORT ENGINEERING</v>
          </cell>
        </row>
        <row r="535">
          <cell r="M535" t="str">
            <v>0710.1767</v>
          </cell>
          <cell r="N535" t="str">
            <v>AIRPORT ENGINEERING</v>
          </cell>
        </row>
        <row r="536">
          <cell r="M536" t="str">
            <v>0710.7075</v>
          </cell>
          <cell r="N536" t="str">
            <v>AIRPORT MAINTENANCE AND OPERATIONS</v>
          </cell>
        </row>
        <row r="537">
          <cell r="M537" t="str">
            <v>0710.7075</v>
          </cell>
          <cell r="N537" t="str">
            <v>AIRPORT MAINTENANCE AND OPERATIONS</v>
          </cell>
        </row>
        <row r="538">
          <cell r="M538" t="str">
            <v>0710.7075</v>
          </cell>
          <cell r="N538" t="str">
            <v>AIRPORT MAINTENANCE AND OPERATIONS</v>
          </cell>
        </row>
        <row r="539">
          <cell r="M539" t="str">
            <v>0710.7075</v>
          </cell>
          <cell r="N539" t="str">
            <v>AIRPORT MAINTENANCE AND OPERATIONS</v>
          </cell>
        </row>
        <row r="540">
          <cell r="M540" t="str">
            <v>0710.7075</v>
          </cell>
          <cell r="N540" t="str">
            <v>AIRPORT MAINTENANCE AND OPERATIONS</v>
          </cell>
        </row>
        <row r="541">
          <cell r="M541" t="str">
            <v>0710.7076</v>
          </cell>
          <cell r="N541" t="str">
            <v>AIRPORT COMMUNITY RELATIONS</v>
          </cell>
        </row>
        <row r="542">
          <cell r="M542" t="str">
            <v>0710.7076</v>
          </cell>
          <cell r="N542" t="str">
            <v>AIRPORT COMMUNITY RELATIONS</v>
          </cell>
        </row>
        <row r="543">
          <cell r="M543" t="str">
            <v>0710.7076</v>
          </cell>
          <cell r="N543" t="str">
            <v>AIRPORT COMMUNITY RELATIONS</v>
          </cell>
        </row>
        <row r="544">
          <cell r="M544" t="str">
            <v>0710.7076</v>
          </cell>
          <cell r="N544" t="str">
            <v>AIRPORT COMMUNITY RELATIONS</v>
          </cell>
        </row>
        <row r="545">
          <cell r="M545" t="str">
            <v>0716</v>
          </cell>
          <cell r="N545" t="str">
            <v>AIRPORT CONSTRUCTION TRANSFER</v>
          </cell>
        </row>
        <row r="546">
          <cell r="M546" t="str">
            <v>0716</v>
          </cell>
          <cell r="N546" t="str">
            <v>AIRPORT CONSTRUCTION TRANSFER</v>
          </cell>
        </row>
        <row r="547">
          <cell r="M547" t="str">
            <v>0716</v>
          </cell>
          <cell r="N547" t="str">
            <v>AIRPORT CONSTRUCTION TRANSFER</v>
          </cell>
        </row>
        <row r="548">
          <cell r="M548" t="str">
            <v>0716</v>
          </cell>
          <cell r="N548" t="str">
            <v>AIRPORT CONSTRUCTION TRANSFER</v>
          </cell>
        </row>
        <row r="549">
          <cell r="M549" t="str">
            <v>0716</v>
          </cell>
          <cell r="N549" t="str">
            <v>AIRPORT CONSTRUCTION TRANSFER</v>
          </cell>
        </row>
        <row r="550">
          <cell r="M550" t="str">
            <v>0213</v>
          </cell>
          <cell r="N550" t="str">
            <v>RADIO COMMUNICATION SERVICES (800 MHZ)</v>
          </cell>
        </row>
        <row r="551">
          <cell r="M551" t="str">
            <v>0490</v>
          </cell>
          <cell r="N551" t="str">
            <v>I-NET OPERATIONS</v>
          </cell>
        </row>
        <row r="552">
          <cell r="M552" t="str">
            <v>4000M.WB410</v>
          </cell>
          <cell r="N552" t="str">
            <v>WTD ADMINISTRATION</v>
          </cell>
        </row>
        <row r="553">
          <cell r="M553" t="str">
            <v>4000M.WB410</v>
          </cell>
          <cell r="N553" t="str">
            <v>WTD ADMINISTRATION</v>
          </cell>
        </row>
        <row r="554">
          <cell r="M554" t="str">
            <v>4000M.WB440</v>
          </cell>
          <cell r="N554" t="str">
            <v>WTD OPERATIONS</v>
          </cell>
        </row>
        <row r="555">
          <cell r="M555" t="str">
            <v>4000M.WB440</v>
          </cell>
          <cell r="N555" t="str">
            <v>WTD OPERATIONS</v>
          </cell>
        </row>
        <row r="556">
          <cell r="M556" t="str">
            <v>4000M.WB460</v>
          </cell>
          <cell r="N556" t="str">
            <v>WTD ENVIRONMENTAL AND COMMUNITY SERVICES</v>
          </cell>
        </row>
        <row r="557">
          <cell r="M557" t="str">
            <v>4000M.WB460</v>
          </cell>
          <cell r="N557" t="str">
            <v>WTD ENVIRONMENTAL AND COMMUNITY SERVICES</v>
          </cell>
        </row>
        <row r="558">
          <cell r="M558" t="str">
            <v>4000M.WB460</v>
          </cell>
          <cell r="N558" t="str">
            <v>WTD ENVIRONMENTAL AND COMMUNITY SERVICES</v>
          </cell>
        </row>
        <row r="559">
          <cell r="M559" t="str">
            <v>4000M.WB480</v>
          </cell>
          <cell r="N559" t="str">
            <v>WTD CAPITAL IMPROVEMENT PROJECTS PLANNING AND DELIVERY</v>
          </cell>
        </row>
        <row r="560">
          <cell r="M560" t="str">
            <v>4000M.WB480</v>
          </cell>
          <cell r="N560" t="str">
            <v>WTD CAPITAL IMPROVEMENT PROJECTS PLANNING AND DELIVERY</v>
          </cell>
        </row>
        <row r="561">
          <cell r="M561" t="str">
            <v>4000M.WB490</v>
          </cell>
          <cell r="N561" t="str">
            <v>WTD BRIGHTWATER</v>
          </cell>
        </row>
        <row r="562">
          <cell r="M562" t="str">
            <v>4000M.WB490</v>
          </cell>
          <cell r="N562" t="str">
            <v>WTD BRIGHTWATER</v>
          </cell>
        </row>
        <row r="563">
          <cell r="M563" t="str">
            <v>4999M</v>
          </cell>
          <cell r="N563" t="str">
            <v>WASTEWATER TREATMENT DEBT SERVICE</v>
          </cell>
        </row>
        <row r="564">
          <cell r="M564" t="str">
            <v>5000M.5110M</v>
          </cell>
          <cell r="N564" t="str">
            <v>TRANSIT GENERAL MANAGER AND STAFF</v>
          </cell>
        </row>
        <row r="565">
          <cell r="M565" t="str">
            <v>5000M.5110M</v>
          </cell>
          <cell r="N565" t="str">
            <v>TRANSIT GENERAL MANAGER AND STAFF</v>
          </cell>
        </row>
        <row r="566">
          <cell r="M566" t="str">
            <v>5000M.5110M</v>
          </cell>
          <cell r="N566" t="str">
            <v>TRANSIT GENERAL MANAGER AND STAFF</v>
          </cell>
        </row>
        <row r="567">
          <cell r="M567" t="str">
            <v>5000M.5110M</v>
          </cell>
          <cell r="N567" t="str">
            <v>TRANSIT GENERAL MANAGER AND STAFF</v>
          </cell>
        </row>
        <row r="568">
          <cell r="M568" t="str">
            <v>5000M.5110M</v>
          </cell>
          <cell r="N568" t="str">
            <v>TRANSIT GENERAL MANAGER AND STAFF</v>
          </cell>
        </row>
        <row r="569">
          <cell r="M569" t="str">
            <v>5000M.5110M</v>
          </cell>
          <cell r="N569" t="str">
            <v>TRANSIT GENERAL MANAGER AND STAFF</v>
          </cell>
        </row>
        <row r="570">
          <cell r="M570" t="str">
            <v>5000M.5110M</v>
          </cell>
          <cell r="N570" t="str">
            <v>TRANSIT GENERAL MANAGER AND STAFF</v>
          </cell>
        </row>
        <row r="571">
          <cell r="M571" t="str">
            <v>5000M.5110M</v>
          </cell>
          <cell r="N571" t="str">
            <v>TRANSIT GENERAL MANAGER AND STAFF</v>
          </cell>
        </row>
        <row r="572">
          <cell r="M572" t="str">
            <v>5000M.5210M</v>
          </cell>
          <cell r="N572" t="str">
            <v>TRANSIT OPERATIONS</v>
          </cell>
        </row>
        <row r="573">
          <cell r="M573" t="str">
            <v>5000M.5210M</v>
          </cell>
          <cell r="N573" t="str">
            <v>TRANSIT OPERATIONS</v>
          </cell>
        </row>
        <row r="574">
          <cell r="M574" t="str">
            <v>5000M.5210M</v>
          </cell>
          <cell r="N574" t="str">
            <v>TRANSIT OPERATIONS</v>
          </cell>
        </row>
        <row r="575">
          <cell r="M575" t="str">
            <v>5000M.5210M</v>
          </cell>
          <cell r="N575" t="str">
            <v>TRANSIT OPERATIONS</v>
          </cell>
        </row>
        <row r="576">
          <cell r="M576" t="str">
            <v>5000M.5210M</v>
          </cell>
          <cell r="N576" t="str">
            <v>TRANSIT OPERATIONS</v>
          </cell>
        </row>
        <row r="577">
          <cell r="M577" t="str">
            <v>5000M.5310M</v>
          </cell>
          <cell r="N577" t="str">
            <v>TRANSIT VEHICLE MAINTENANCE</v>
          </cell>
        </row>
        <row r="578">
          <cell r="M578" t="str">
            <v>5000M.5310M</v>
          </cell>
          <cell r="N578" t="str">
            <v>TRANSIT VEHICLE MAINTENANCE</v>
          </cell>
        </row>
        <row r="579">
          <cell r="M579" t="str">
            <v>5000M.5310M</v>
          </cell>
          <cell r="N579" t="str">
            <v>TRANSIT VEHICLE MAINTENANCE</v>
          </cell>
        </row>
        <row r="580">
          <cell r="M580" t="str">
            <v>5000M.5310M</v>
          </cell>
          <cell r="N580" t="str">
            <v>TRANSIT VEHICLE MAINTENANCE</v>
          </cell>
        </row>
        <row r="581">
          <cell r="M581" t="str">
            <v>5000M.5310M</v>
          </cell>
          <cell r="N581" t="str">
            <v>TRANSIT VEHICLE MAINTENANCE</v>
          </cell>
        </row>
        <row r="582">
          <cell r="M582" t="str">
            <v>5000M.5410M</v>
          </cell>
          <cell r="N582" t="str">
            <v>TRANSIT POWER AND FACILITIES</v>
          </cell>
        </row>
        <row r="583">
          <cell r="M583" t="str">
            <v>5000M.5410M</v>
          </cell>
          <cell r="N583" t="str">
            <v>TRANSIT POWER AND FACILITIES</v>
          </cell>
        </row>
        <row r="584">
          <cell r="M584" t="str">
            <v>5000M.5410M</v>
          </cell>
          <cell r="N584" t="str">
            <v>TRANSIT POWER AND FACILITIES</v>
          </cell>
        </row>
        <row r="585">
          <cell r="M585" t="str">
            <v>5000M.5410M</v>
          </cell>
          <cell r="N585" t="str">
            <v>TRANSIT POWER AND FACILITIES</v>
          </cell>
        </row>
        <row r="586">
          <cell r="M586" t="str">
            <v>5000M.5410M</v>
          </cell>
          <cell r="N586" t="str">
            <v>TRANSIT POWER AND FACILITIES</v>
          </cell>
        </row>
        <row r="587">
          <cell r="M587" t="str">
            <v>5000M.5410M</v>
          </cell>
          <cell r="N587" t="str">
            <v>TRANSIT POWER AND FACILITIES</v>
          </cell>
        </row>
        <row r="588">
          <cell r="M588" t="str">
            <v>5000M.5510M</v>
          </cell>
          <cell r="N588" t="str">
            <v>TRANSIT DESIGN/CONSTRUCTION</v>
          </cell>
        </row>
        <row r="589">
          <cell r="M589" t="str">
            <v>5000M.5510M</v>
          </cell>
          <cell r="N589" t="str">
            <v>TRANSIT DESIGN/CONSTRUCTION</v>
          </cell>
        </row>
        <row r="590">
          <cell r="M590" t="str">
            <v>5000M.5510M</v>
          </cell>
          <cell r="N590" t="str">
            <v>TRANSIT DESIGN/CONSTRUCTION</v>
          </cell>
        </row>
        <row r="591">
          <cell r="M591" t="str">
            <v>5000M.5510M</v>
          </cell>
          <cell r="N591" t="str">
            <v>TRANSIT DESIGN/CONSTRUCTION</v>
          </cell>
        </row>
        <row r="592">
          <cell r="M592" t="str">
            <v>5000M.5510M</v>
          </cell>
          <cell r="N592" t="str">
            <v>TRANSIT DESIGN/CONSTRUCTION</v>
          </cell>
        </row>
        <row r="593">
          <cell r="M593" t="str">
            <v>5000M.5510M</v>
          </cell>
          <cell r="N593" t="str">
            <v>TRANSIT DESIGN/CONSTRUCTION</v>
          </cell>
        </row>
        <row r="594">
          <cell r="M594" t="str">
            <v>5000M.5710M</v>
          </cell>
          <cell r="N594" t="str">
            <v>TRANSIT SERVICE DEVELOPMENT</v>
          </cell>
        </row>
        <row r="595">
          <cell r="M595" t="str">
            <v>5000M.5710M</v>
          </cell>
          <cell r="N595" t="str">
            <v>TRANSIT SERVICE DEVELOPMENT</v>
          </cell>
        </row>
        <row r="596">
          <cell r="M596" t="str">
            <v>5000M.5710M</v>
          </cell>
          <cell r="N596" t="str">
            <v>TRANSIT SERVICE DEVELOPMENT</v>
          </cell>
        </row>
        <row r="597">
          <cell r="M597" t="str">
            <v>5000M.5710M</v>
          </cell>
          <cell r="N597" t="str">
            <v>TRANSIT SERVICE DEVELOPMENT</v>
          </cell>
        </row>
        <row r="598">
          <cell r="M598" t="str">
            <v>5000M.5710M</v>
          </cell>
          <cell r="N598" t="str">
            <v>TRANSIT SERVICE DEVELOPMENT</v>
          </cell>
        </row>
        <row r="599">
          <cell r="M599" t="str">
            <v>5000M.5710M</v>
          </cell>
          <cell r="N599" t="str">
            <v>TRANSIT SERVICE DEVELOPMENT</v>
          </cell>
        </row>
        <row r="600">
          <cell r="M600" t="str">
            <v>5000M.5710M</v>
          </cell>
          <cell r="N600" t="str">
            <v>TRANSIT SERVICE DEVELOPMENT</v>
          </cell>
        </row>
        <row r="601">
          <cell r="M601" t="str">
            <v>5000M.5750M</v>
          </cell>
          <cell r="N601" t="str">
            <v>TRANSIT PARATRANSIT/VANPOOL</v>
          </cell>
        </row>
        <row r="602">
          <cell r="M602" t="str">
            <v>5000M.5750M</v>
          </cell>
          <cell r="N602" t="str">
            <v>TRANSIT PARATRANSIT/VANPOOL</v>
          </cell>
        </row>
        <row r="603">
          <cell r="M603" t="str">
            <v>5000M.5750M</v>
          </cell>
          <cell r="N603" t="str">
            <v>TRANSIT PARATRANSIT/VANPOOL</v>
          </cell>
        </row>
        <row r="604">
          <cell r="M604" t="str">
            <v>5000M.5750M</v>
          </cell>
          <cell r="N604" t="str">
            <v>TRANSIT PARATRANSIT/VANPOOL</v>
          </cell>
        </row>
        <row r="605">
          <cell r="M605" t="str">
            <v>5000M.5750M</v>
          </cell>
          <cell r="N605" t="str">
            <v>TRANSIT PARATRANSIT/VANPOOL</v>
          </cell>
        </row>
        <row r="606">
          <cell r="M606" t="str">
            <v>5000M.5750M</v>
          </cell>
          <cell r="N606" t="str">
            <v>TRANSIT PARATRANSIT/VANPOOL</v>
          </cell>
        </row>
        <row r="607">
          <cell r="M607" t="str">
            <v>5000M.5750M</v>
          </cell>
          <cell r="N607" t="str">
            <v>TRANSIT PARATRANSIT/VANPOOL</v>
          </cell>
        </row>
        <row r="608">
          <cell r="M608" t="str">
            <v>5000M.5810M</v>
          </cell>
          <cell r="N608" t="str">
            <v>TRANSIT SALES/CUSTOMER SERVICE</v>
          </cell>
        </row>
        <row r="609">
          <cell r="M609" t="str">
            <v>5000M.5810M</v>
          </cell>
          <cell r="N609" t="str">
            <v>TRANSIT SALES/CUSTOMER SERVICE</v>
          </cell>
        </row>
        <row r="610">
          <cell r="M610" t="str">
            <v>5000M.5810M</v>
          </cell>
          <cell r="N610" t="str">
            <v>TRANSIT SALES/CUSTOMER SERVICE</v>
          </cell>
        </row>
        <row r="611">
          <cell r="M611" t="str">
            <v>5000M.5810M</v>
          </cell>
          <cell r="N611" t="str">
            <v>TRANSIT SALES/CUSTOMER SERVICE</v>
          </cell>
        </row>
        <row r="612">
          <cell r="M612" t="str">
            <v>5000M.5810M</v>
          </cell>
          <cell r="N612" t="str">
            <v>TRANSIT SALES/CUSTOMER SERVICE</v>
          </cell>
        </row>
        <row r="613">
          <cell r="M613" t="str">
            <v>5000M.5810M</v>
          </cell>
          <cell r="N613" t="str">
            <v>TRANSIT SALES/CUSTOMER SERVICE</v>
          </cell>
        </row>
        <row r="614">
          <cell r="M614" t="str">
            <v>5000M.5950M</v>
          </cell>
          <cell r="N614" t="str">
            <v>TRANSIT LINK</v>
          </cell>
        </row>
        <row r="615">
          <cell r="M615" t="str">
            <v>5000M.5950M</v>
          </cell>
          <cell r="N615" t="str">
            <v>TRANSIT LINK</v>
          </cell>
        </row>
        <row r="616">
          <cell r="M616" t="str">
            <v>5000M.5950M</v>
          </cell>
          <cell r="N616" t="str">
            <v>TRANSIT LINK</v>
          </cell>
        </row>
        <row r="617">
          <cell r="M617" t="str">
            <v>5000M.5950M</v>
          </cell>
          <cell r="N617" t="str">
            <v>TRANSIT LINK</v>
          </cell>
        </row>
        <row r="618">
          <cell r="M618" t="str">
            <v>5000M.5950M</v>
          </cell>
          <cell r="N618" t="str">
            <v>TRANSIT LINK</v>
          </cell>
        </row>
        <row r="619">
          <cell r="M619" t="str">
            <v>5000M.5950M</v>
          </cell>
          <cell r="N619" t="str">
            <v>TRANSIT LINK</v>
          </cell>
        </row>
        <row r="620">
          <cell r="M620" t="str">
            <v>5010M.5014M</v>
          </cell>
          <cell r="N620" t="str">
            <v>DOT DIRECTOR'S ADMINISTRATION</v>
          </cell>
        </row>
        <row r="621">
          <cell r="M621" t="str">
            <v>5010M.5014M</v>
          </cell>
          <cell r="N621" t="str">
            <v>DOT DIRECTOR'S ADMINISTRATION</v>
          </cell>
        </row>
        <row r="622">
          <cell r="M622" t="str">
            <v>5010M.5014M</v>
          </cell>
          <cell r="N622" t="str">
            <v>DOT DIRECTOR'S ADMINISTRATION</v>
          </cell>
        </row>
        <row r="623">
          <cell r="M623" t="str">
            <v>5010M.5014M</v>
          </cell>
          <cell r="N623" t="str">
            <v>DOT DIRECTOR'S ADMINISTRATION</v>
          </cell>
        </row>
        <row r="624">
          <cell r="M624" t="str">
            <v>5010m.5014M</v>
          </cell>
          <cell r="N624" t="str">
            <v>DOT DIRECTOR'S ADMINISTRATION</v>
          </cell>
        </row>
        <row r="625">
          <cell r="M625" t="str">
            <v>5010M.5014M</v>
          </cell>
          <cell r="N625" t="str">
            <v>DOT DIRECTOR'S ADMINISTRATION</v>
          </cell>
        </row>
        <row r="626">
          <cell r="M626" t="str">
            <v>5010M.5014M</v>
          </cell>
          <cell r="N626" t="str">
            <v>DOT DIRECTOR'S ADMINISTRATION</v>
          </cell>
        </row>
        <row r="627">
          <cell r="M627" t="str">
            <v>5010M.5014M</v>
          </cell>
          <cell r="N627" t="str">
            <v>DOT DIRECTOR'S ADMINISTRATION</v>
          </cell>
        </row>
        <row r="628">
          <cell r="M628" t="str">
            <v>5010M.5014M</v>
          </cell>
          <cell r="N628" t="str">
            <v>DOT DIRECTOR'S ADMINISTRATION</v>
          </cell>
        </row>
        <row r="629">
          <cell r="M629" t="str">
            <v>5010M.5018M</v>
          </cell>
          <cell r="N629" t="str">
            <v>OFFICE OF REGIONAL TRANSPORTATION PLANNING</v>
          </cell>
        </row>
        <row r="630">
          <cell r="M630" t="str">
            <v>5010M.5018M</v>
          </cell>
          <cell r="N630" t="str">
            <v>OFFICE OF REGIONAL TRANSPORTATION PLANNING</v>
          </cell>
        </row>
        <row r="631">
          <cell r="M631" t="str">
            <v>5010M.5018M</v>
          </cell>
          <cell r="N631" t="str">
            <v>OFFICE OF REGIONAL TRANSPORTATION PLANNING</v>
          </cell>
        </row>
        <row r="632">
          <cell r="M632" t="str">
            <v>5010M.5018M</v>
          </cell>
          <cell r="N632" t="str">
            <v>OFFICE OF REGIONAL TRANSPORTATION PLANNING</v>
          </cell>
        </row>
        <row r="633">
          <cell r="M633" t="str">
            <v>5010M.5018M</v>
          </cell>
          <cell r="N633" t="str">
            <v>OFFICE OF REGIONAL TRANSPORTATION PLANNING</v>
          </cell>
        </row>
        <row r="634">
          <cell r="M634" t="str">
            <v>5002M</v>
          </cell>
          <cell r="N634" t="str">
            <v>TRANSIT REVENUE VEHICLE REPLACEMENT</v>
          </cell>
        </row>
        <row r="635">
          <cell r="M635" t="str">
            <v>5002M</v>
          </cell>
          <cell r="N635" t="str">
            <v>TRANSIT REVENUE VEHICLE REPLACEMENT</v>
          </cell>
        </row>
        <row r="636">
          <cell r="M636" t="str">
            <v>5002M</v>
          </cell>
          <cell r="N636" t="str">
            <v>TRANSIT REVENUE VEHICLE REPLACEMENT</v>
          </cell>
        </row>
        <row r="637">
          <cell r="M637" t="str">
            <v>5002M</v>
          </cell>
          <cell r="N637" t="str">
            <v>TRANSIT REVENUE VEHICLE REPLACEMENT</v>
          </cell>
        </row>
        <row r="638">
          <cell r="M638" t="str">
            <v>5002M</v>
          </cell>
          <cell r="N638" t="str">
            <v>TRANSIT REVENUE VEHICLE REPLACEMENT</v>
          </cell>
        </row>
        <row r="639">
          <cell r="M639" t="str">
            <v>0666</v>
          </cell>
          <cell r="N639" t="str">
            <v>SAFETY AND CLAIMS MANAGEMENT</v>
          </cell>
        </row>
        <row r="640">
          <cell r="M640" t="str">
            <v>0137</v>
          </cell>
          <cell r="N640" t="str">
            <v>WASTEWATER EQUIPMENT RENTAL AND REVOLVING</v>
          </cell>
        </row>
        <row r="641">
          <cell r="M641" t="str">
            <v>0137</v>
          </cell>
          <cell r="N641" t="str">
            <v>WASTEWATER EQUIPMENT RENTAL AND REVOLVING</v>
          </cell>
        </row>
        <row r="642">
          <cell r="M642" t="str">
            <v>0137</v>
          </cell>
          <cell r="N642" t="str">
            <v>WASTEWATER EQUIPMENT RENTAL AND REVOLVING</v>
          </cell>
        </row>
        <row r="643">
          <cell r="M643" t="str">
            <v>0137</v>
          </cell>
          <cell r="N643" t="str">
            <v>WASTEWATER EQUIPMENT RENTAL AND REVOLVING</v>
          </cell>
        </row>
        <row r="644">
          <cell r="M644" t="str">
            <v>0137</v>
          </cell>
          <cell r="N644" t="str">
            <v>WASTEWATER EQUIPMENT RENTAL AND REVOLVING</v>
          </cell>
        </row>
        <row r="645">
          <cell r="M645" t="str">
            <v>0137</v>
          </cell>
          <cell r="N645" t="str">
            <v>WASTEWATER EQUIPMENT RENTAL AND REVOLVING</v>
          </cell>
        </row>
        <row r="646">
          <cell r="M646" t="str">
            <v>0138.6800M</v>
          </cell>
          <cell r="N646" t="str">
            <v>DIRECTOR'S OFFICE AND SUPPORT</v>
          </cell>
        </row>
        <row r="647">
          <cell r="M647" t="str">
            <v>0138.6800M</v>
          </cell>
          <cell r="N647" t="str">
            <v>DIRECTOR'S OFFICE AND SUPPORT</v>
          </cell>
        </row>
        <row r="648">
          <cell r="M648" t="str">
            <v>0138.6800M</v>
          </cell>
          <cell r="N648" t="str">
            <v>DIRECTOR'S OFFICE AND SUPPORT</v>
          </cell>
        </row>
        <row r="649">
          <cell r="M649" t="str">
            <v>0138.6810M</v>
          </cell>
          <cell r="N649" t="str">
            <v>TREASURY</v>
          </cell>
        </row>
        <row r="650">
          <cell r="M650" t="str">
            <v>0138.6810M</v>
          </cell>
          <cell r="N650" t="str">
            <v>TREASURY</v>
          </cell>
        </row>
        <row r="651">
          <cell r="M651" t="str">
            <v>0138.6820M</v>
          </cell>
          <cell r="N651" t="str">
            <v>PROCUREMENT AND CONTRACT SERVICES</v>
          </cell>
        </row>
        <row r="652">
          <cell r="M652" t="str">
            <v>0138.6820M</v>
          </cell>
          <cell r="N652" t="str">
            <v>PROCUREMENT AND CONTRACT SERVICES</v>
          </cell>
        </row>
        <row r="653">
          <cell r="M653" t="str">
            <v>0138.6830M</v>
          </cell>
          <cell r="N653" t="str">
            <v>FINANCIAL MANAGEMENT</v>
          </cell>
        </row>
        <row r="654">
          <cell r="M654" t="str">
            <v>0138.6850M</v>
          </cell>
          <cell r="N654" t="str">
            <v>BENEFIT PAYROLL RETIREMENT OPERATIONS</v>
          </cell>
        </row>
        <row r="655">
          <cell r="M655" t="str">
            <v>0138.6850M</v>
          </cell>
          <cell r="N655" t="str">
            <v>BENEFIT PAYROLL RETIREMENT OPERATIONS</v>
          </cell>
        </row>
        <row r="656">
          <cell r="M656" t="str">
            <v>0023</v>
          </cell>
          <cell r="N656" t="str">
            <v>DES IT EQUIPMENT REPLACEMENT</v>
          </cell>
        </row>
        <row r="657">
          <cell r="M657" t="str">
            <v>1550M</v>
          </cell>
          <cell r="N657" t="str">
            <v>OFFICE OF INFORMATION RESOURCE MANAGEMENT</v>
          </cell>
        </row>
        <row r="658">
          <cell r="M658" t="str">
            <v>1550M</v>
          </cell>
          <cell r="N658" t="str">
            <v>OFFICE OF INFORMATION RESOURCE MANAGEMENT</v>
          </cell>
        </row>
        <row r="659">
          <cell r="M659" t="str">
            <v>3180M</v>
          </cell>
          <cell r="N659" t="str">
            <v>GEOGRAPHICAL INFORMATION SYSTEMS</v>
          </cell>
        </row>
        <row r="660">
          <cell r="M660" t="str">
            <v>3180M</v>
          </cell>
          <cell r="N660" t="str">
            <v>GEOGRAPHICAL INFORMATION SYSTEMS</v>
          </cell>
        </row>
        <row r="661">
          <cell r="M661" t="str">
            <v>3180M</v>
          </cell>
          <cell r="N661" t="str">
            <v>GEOGRAPHICAL INFORMATION SYSTEMS</v>
          </cell>
        </row>
        <row r="662">
          <cell r="M662" t="str">
            <v>3180M</v>
          </cell>
          <cell r="N662" t="str">
            <v>GEOGRAPHICAL INFORMATION SYSTEMS</v>
          </cell>
        </row>
        <row r="663">
          <cell r="M663" t="str">
            <v>3180M</v>
          </cell>
          <cell r="N663" t="str">
            <v>GEOGRAPHICAL INFORMATION SYSTEMS</v>
          </cell>
        </row>
        <row r="664">
          <cell r="M664" t="str">
            <v>0187</v>
          </cell>
          <cell r="N664" t="str">
            <v>BUSINESS RESOURCE CENTER</v>
          </cell>
        </row>
        <row r="665">
          <cell r="M665" t="str">
            <v>0187</v>
          </cell>
          <cell r="N665" t="str">
            <v>BUSINESS RESOURCE CENTER</v>
          </cell>
        </row>
        <row r="666">
          <cell r="M666" t="str">
            <v>0429.3048M</v>
          </cell>
          <cell r="N666" t="str">
            <v>BENEFITS ADMINISTRATION</v>
          </cell>
        </row>
        <row r="667">
          <cell r="M667" t="str">
            <v>0429.3048M</v>
          </cell>
          <cell r="N667" t="str">
            <v>BENEFITS ADMINISTRATION</v>
          </cell>
        </row>
        <row r="668">
          <cell r="M668" t="str">
            <v>0429.3049M</v>
          </cell>
          <cell r="N668" t="str">
            <v>INSURED BENEFITS</v>
          </cell>
        </row>
        <row r="669">
          <cell r="M669" t="str">
            <v>0601.0602</v>
          </cell>
          <cell r="N669" t="str">
            <v>FMD BUILDING SERVICES</v>
          </cell>
        </row>
        <row r="670">
          <cell r="M670" t="str">
            <v>0601.0602</v>
          </cell>
          <cell r="N670" t="str">
            <v>FMD BUILDING SERVICES</v>
          </cell>
        </row>
        <row r="671">
          <cell r="M671" t="str">
            <v>0601.0604</v>
          </cell>
          <cell r="N671" t="str">
            <v>FMD CAPITAL PLANNING</v>
          </cell>
        </row>
        <row r="672">
          <cell r="M672" t="str">
            <v>0601.0604</v>
          </cell>
          <cell r="N672" t="str">
            <v>FMD CAPITAL PLANNING</v>
          </cell>
        </row>
        <row r="673">
          <cell r="M673" t="str">
            <v>0601.0615</v>
          </cell>
          <cell r="N673" t="str">
            <v>FMD PRINT SHOP</v>
          </cell>
        </row>
        <row r="674">
          <cell r="M674" t="str">
            <v>0601.5570</v>
          </cell>
          <cell r="N674" t="str">
            <v>FMD DIRECTOR</v>
          </cell>
        </row>
        <row r="675">
          <cell r="M675" t="str">
            <v>0601.5570</v>
          </cell>
          <cell r="N675" t="str">
            <v>FMD DIRECTOR</v>
          </cell>
        </row>
        <row r="676">
          <cell r="M676" t="str">
            <v>0601.5570</v>
          </cell>
          <cell r="N676" t="str">
            <v>FMD DIRECTOR</v>
          </cell>
        </row>
        <row r="677">
          <cell r="M677" t="str">
            <v>0154</v>
          </cell>
          <cell r="N677" t="str">
            <v>RISK MANAGEMENT</v>
          </cell>
        </row>
        <row r="678">
          <cell r="M678" t="str">
            <v>0154</v>
          </cell>
          <cell r="N678" t="str">
            <v>RISK MANAGEMENT</v>
          </cell>
        </row>
        <row r="679">
          <cell r="M679" t="str">
            <v>0154</v>
          </cell>
          <cell r="N679" t="str">
            <v>RISK MANAGEMENT</v>
          </cell>
        </row>
        <row r="680">
          <cell r="M680" t="str">
            <v>0432</v>
          </cell>
          <cell r="N680" t="str">
            <v>TECHNOLOGY SERVICES</v>
          </cell>
        </row>
        <row r="681">
          <cell r="M681" t="str">
            <v>0432</v>
          </cell>
          <cell r="N681" t="str">
            <v>TECHNOLOGY SERVICES</v>
          </cell>
        </row>
        <row r="682">
          <cell r="M682" t="str">
            <v>0432</v>
          </cell>
          <cell r="N682" t="str">
            <v>TECHNOLOGY SERVICES</v>
          </cell>
        </row>
        <row r="683">
          <cell r="M683" t="str">
            <v>0432</v>
          </cell>
          <cell r="N683" t="str">
            <v>TECHNOLOGY SERVICES</v>
          </cell>
        </row>
        <row r="684">
          <cell r="M684" t="str">
            <v>0432</v>
          </cell>
          <cell r="N684" t="str">
            <v>TECHNOLOGY SERVICES</v>
          </cell>
        </row>
        <row r="685">
          <cell r="M685" t="str">
            <v>0433</v>
          </cell>
          <cell r="N685" t="str">
            <v>TELECOMMUNICATIONS</v>
          </cell>
        </row>
        <row r="686">
          <cell r="M686" t="str">
            <v>0750</v>
          </cell>
          <cell r="N686" t="str">
            <v>EQUIPMENT RENTAL AND REVOLVING</v>
          </cell>
        </row>
        <row r="687">
          <cell r="M687" t="str">
            <v>0750</v>
          </cell>
          <cell r="N687" t="str">
            <v>EQUIPMENT RENTAL AND REVOLVING</v>
          </cell>
        </row>
        <row r="688">
          <cell r="M688" t="str">
            <v>0750</v>
          </cell>
          <cell r="N688" t="str">
            <v>EQUIPMENT RENTAL AND REVOLVING</v>
          </cell>
        </row>
        <row r="689">
          <cell r="M689" t="str">
            <v>0750</v>
          </cell>
          <cell r="N689" t="str">
            <v>EQUIPMENT RENTAL AND REVOLVING</v>
          </cell>
        </row>
        <row r="690">
          <cell r="M690" t="str">
            <v>0750</v>
          </cell>
          <cell r="N690" t="str">
            <v>EQUIPMENT RENTAL AND REVOLVING</v>
          </cell>
        </row>
        <row r="691">
          <cell r="M691" t="str">
            <v>0750</v>
          </cell>
          <cell r="N691" t="str">
            <v>EQUIPMENT RENTAL AND REVOLVING</v>
          </cell>
        </row>
        <row r="692">
          <cell r="M692" t="str">
            <v>0750</v>
          </cell>
          <cell r="N692" t="str">
            <v>EQUIPMENT RENTAL AND REVOLVING</v>
          </cell>
        </row>
        <row r="693">
          <cell r="M693" t="str">
            <v>0780</v>
          </cell>
          <cell r="N693" t="str">
            <v>MOTOR POOL EQUIPMENT RENTAL AND REVOLVING</v>
          </cell>
        </row>
        <row r="694">
          <cell r="M694" t="str">
            <v>0780</v>
          </cell>
          <cell r="N694" t="str">
            <v>MOTOR POOL EQUIPMENT RENTAL AND REVOLVING</v>
          </cell>
        </row>
        <row r="695">
          <cell r="M695" t="str">
            <v>0780</v>
          </cell>
          <cell r="N695" t="str">
            <v>MOTOR POOL EQUIPMENT RENTAL AND REVOLVING</v>
          </cell>
        </row>
        <row r="696">
          <cell r="M696" t="str">
            <v>0780</v>
          </cell>
          <cell r="N696" t="str">
            <v>MOTOR POOL EQUIPMENT RENTAL AND REVOLVING</v>
          </cell>
        </row>
        <row r="697">
          <cell r="M697" t="str">
            <v>0780</v>
          </cell>
          <cell r="N697" t="str">
            <v>MOTOR POOL EQUIPMENT RENTAL AND REVOLVING</v>
          </cell>
        </row>
        <row r="698">
          <cell r="M698" t="str">
            <v>0780</v>
          </cell>
          <cell r="N698" t="str">
            <v>MOTOR POOL EQUIPMENT RENTAL AND REVOLVING</v>
          </cell>
        </row>
        <row r="699">
          <cell r="M699" t="str">
            <v>0780</v>
          </cell>
          <cell r="N699" t="str">
            <v>MOTOR POOL EQUIPMENT RENTAL AND REVOLVING</v>
          </cell>
        </row>
        <row r="700">
          <cell r="M700" t="str">
            <v>0465</v>
          </cell>
          <cell r="N700" t="str">
            <v>LIMITED G.O. BOND REDEMPTION</v>
          </cell>
        </row>
        <row r="701">
          <cell r="M701" t="str">
            <v>0466</v>
          </cell>
          <cell r="N701" t="str">
            <v>UNLIMITED G.O. BOND REDEMPTION</v>
          </cell>
        </row>
        <row r="702">
          <cell r="M702" t="str">
            <v>0467</v>
          </cell>
          <cell r="N702" t="str">
            <v>STADIUM G.O. BOND REDEMPTION</v>
          </cell>
        </row>
        <row r="703">
          <cell r="M703" t="str">
            <v>0030</v>
          </cell>
          <cell r="N703" t="str">
            <v>HEARING EXAMINER</v>
          </cell>
        </row>
        <row r="704">
          <cell r="M704" t="str">
            <v>0200.1954</v>
          </cell>
          <cell r="N704" t="str">
            <v>FIELD OPERATIONS UNINCORPORATED</v>
          </cell>
        </row>
        <row r="705">
          <cell r="M705" t="str">
            <v>0500.8573</v>
          </cell>
          <cell r="N705" t="str">
            <v>CRIMINAL DIVISION JUVENILE</v>
          </cell>
        </row>
        <row r="706">
          <cell r="M706" t="str">
            <v>0694</v>
          </cell>
          <cell r="N706" t="str">
            <v>HUMAN SERVICES GF TRANSFERS</v>
          </cell>
        </row>
        <row r="707">
          <cell r="M707" t="str">
            <v>0696</v>
          </cell>
          <cell r="N707" t="str">
            <v>PUBLIC HEALTH GF TRANSFERS</v>
          </cell>
        </row>
        <row r="708">
          <cell r="M708" t="str">
            <v>0887</v>
          </cell>
          <cell r="N708" t="str">
            <v>CHILDREN AND FAMILY SERVICES TRANSFERS TO COMMUNITY AND HUMAN SERVICES</v>
          </cell>
        </row>
        <row r="709">
          <cell r="M709" t="str">
            <v>0800.8184</v>
          </cell>
          <cell r="N709" t="str">
            <v>PROTECTION: REGIONAL AND COMMUNITY BASED PROGRAMS</v>
          </cell>
        </row>
        <row r="710">
          <cell r="M710" t="str">
            <v>0936.6800</v>
          </cell>
          <cell r="N710" t="str">
            <v>YOUTH TRAINING PROGRAMS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50"/>
    <pageSetUpPr fitToPage="1"/>
  </sheetPr>
  <dimension ref="A1:AW974"/>
  <sheetViews>
    <sheetView tabSelected="1" view="pageLayout" zoomScaleNormal="80" workbookViewId="0" topLeftCell="A1">
      <selection activeCell="E8" sqref="E8"/>
    </sheetView>
  </sheetViews>
  <sheetFormatPr defaultColWidth="8.8515625" defaultRowHeight="12.75"/>
  <cols>
    <col min="1" max="1" width="5.28125" style="4" customWidth="1"/>
    <col min="2" max="2" width="6.8515625" style="3" customWidth="1"/>
    <col min="3" max="3" width="0.13671875" style="3" customWidth="1"/>
    <col min="4" max="4" width="11.7109375" style="4" customWidth="1"/>
    <col min="5" max="5" width="47.7109375" style="4" customWidth="1"/>
    <col min="6" max="6" width="17.421875" style="6" bestFit="1" customWidth="1"/>
    <col min="7" max="7" width="9.7109375" style="7" customWidth="1"/>
    <col min="8" max="8" width="11.7109375" style="7" hidden="1" customWidth="1"/>
    <col min="9" max="9" width="9.140625" style="4" hidden="1" customWidth="1"/>
    <col min="10" max="10" width="17.421875" style="4" hidden="1" customWidth="1"/>
    <col min="11" max="11" width="9.140625" style="4" hidden="1" customWidth="1"/>
    <col min="12" max="12" width="17.421875" style="4" hidden="1" customWidth="1"/>
    <col min="13" max="21" width="9.140625" style="4" hidden="1" customWidth="1"/>
    <col min="22" max="22" width="17.421875" style="4" hidden="1" customWidth="1"/>
    <col min="23" max="23" width="9.140625" style="4" hidden="1" customWidth="1"/>
    <col min="24" max="24" width="17.421875" style="4" hidden="1" customWidth="1"/>
    <col min="25" max="25" width="9.140625" style="4" hidden="1" customWidth="1"/>
    <col min="26" max="26" width="17.421875" style="4" hidden="1" customWidth="1"/>
    <col min="27" max="27" width="9.140625" style="4" hidden="1" customWidth="1"/>
    <col min="28" max="28" width="12.8515625" style="8" customWidth="1"/>
    <col min="29" max="29" width="9.140625" style="9" customWidth="1"/>
    <col min="30" max="30" width="13.140625" style="4" customWidth="1"/>
    <col min="31" max="31" width="9.140625" style="4" customWidth="1"/>
    <col min="32" max="32" width="15.00390625" style="4" customWidth="1"/>
    <col min="33" max="33" width="12.140625" style="4" customWidth="1"/>
    <col min="34" max="41" width="17.421875" style="4" customWidth="1"/>
    <col min="42" max="42" width="19.7109375" style="4" customWidth="1"/>
    <col min="43" max="43" width="10.57421875" style="4" customWidth="1"/>
    <col min="44" max="49" width="15.00390625" style="4" customWidth="1"/>
    <col min="50" max="51" width="15.57421875" style="4" customWidth="1"/>
    <col min="52" max="52" width="19.7109375" style="4" bestFit="1" customWidth="1"/>
    <col min="53" max="53" width="10.57421875" style="4" bestFit="1" customWidth="1"/>
    <col min="54" max="16384" width="8.8515625" style="4" customWidth="1"/>
  </cols>
  <sheetData>
    <row r="1" spans="1:5" ht="20.25">
      <c r="A1" s="1" t="s">
        <v>716</v>
      </c>
      <c r="B1" s="2"/>
      <c r="E1" s="5"/>
    </row>
    <row r="2" spans="7:8" ht="12.75">
      <c r="G2" s="4"/>
      <c r="H2" s="4"/>
    </row>
    <row r="3" spans="1:49" ht="63.75" customHeight="1">
      <c r="A3" s="10"/>
      <c r="B3" s="11"/>
      <c r="C3" s="10"/>
      <c r="D3" s="10"/>
      <c r="E3" s="10"/>
      <c r="F3" s="59" t="s">
        <v>670</v>
      </c>
      <c r="G3" s="60"/>
      <c r="H3" s="12" t="s">
        <v>673</v>
      </c>
      <c r="I3" s="13"/>
      <c r="J3" s="12" t="s">
        <v>674</v>
      </c>
      <c r="K3" s="13"/>
      <c r="L3" s="12" t="s">
        <v>675</v>
      </c>
      <c r="M3" s="13"/>
      <c r="N3" s="12" t="s">
        <v>676</v>
      </c>
      <c r="O3" s="13"/>
      <c r="P3" s="12" t="s">
        <v>677</v>
      </c>
      <c r="Q3" s="13"/>
      <c r="R3" s="12" t="s">
        <v>678</v>
      </c>
      <c r="S3" s="13"/>
      <c r="T3" s="12" t="s">
        <v>679</v>
      </c>
      <c r="U3" s="13"/>
      <c r="V3" s="12" t="s">
        <v>680</v>
      </c>
      <c r="W3" s="13"/>
      <c r="X3" s="12" t="s">
        <v>681</v>
      </c>
      <c r="Y3" s="13"/>
      <c r="Z3" s="12" t="s">
        <v>682</v>
      </c>
      <c r="AA3" s="13"/>
      <c r="AB3" s="57" t="s">
        <v>668</v>
      </c>
      <c r="AC3" s="58"/>
      <c r="AD3" s="61" t="s">
        <v>683</v>
      </c>
      <c r="AE3" s="62"/>
      <c r="AF3" s="63" t="s">
        <v>712</v>
      </c>
      <c r="AG3" s="64"/>
      <c r="AH3" s="14"/>
      <c r="AI3" s="14"/>
      <c r="AJ3" s="14"/>
      <c r="AK3" s="14"/>
      <c r="AL3" s="14"/>
      <c r="AM3" s="14"/>
      <c r="AN3" s="14"/>
      <c r="AO3" s="14"/>
      <c r="AP3" s="14"/>
      <c r="AQ3" s="14"/>
      <c r="AR3" s="14"/>
      <c r="AS3" s="14"/>
      <c r="AT3" s="14"/>
      <c r="AU3" s="14"/>
      <c r="AV3" s="14"/>
      <c r="AW3" s="14"/>
    </row>
    <row r="4" spans="1:49" s="24" customFormat="1" ht="30" customHeight="1">
      <c r="A4" s="15" t="s">
        <v>684</v>
      </c>
      <c r="B4" s="15" t="s">
        <v>0</v>
      </c>
      <c r="C4" s="16" t="s">
        <v>1</v>
      </c>
      <c r="D4" s="16" t="s">
        <v>2</v>
      </c>
      <c r="E4" s="16" t="s">
        <v>3</v>
      </c>
      <c r="F4" s="17" t="s">
        <v>669</v>
      </c>
      <c r="G4" s="18" t="s">
        <v>4</v>
      </c>
      <c r="H4" s="17" t="s">
        <v>669</v>
      </c>
      <c r="I4" s="18" t="s">
        <v>4</v>
      </c>
      <c r="J4" s="17" t="s">
        <v>669</v>
      </c>
      <c r="K4" s="18" t="s">
        <v>4</v>
      </c>
      <c r="L4" s="17" t="s">
        <v>669</v>
      </c>
      <c r="M4" s="18" t="s">
        <v>4</v>
      </c>
      <c r="N4" s="17" t="s">
        <v>669</v>
      </c>
      <c r="O4" s="18" t="s">
        <v>4</v>
      </c>
      <c r="P4" s="17" t="s">
        <v>669</v>
      </c>
      <c r="Q4" s="18" t="s">
        <v>4</v>
      </c>
      <c r="R4" s="17" t="s">
        <v>669</v>
      </c>
      <c r="S4" s="18" t="s">
        <v>4</v>
      </c>
      <c r="T4" s="17" t="s">
        <v>669</v>
      </c>
      <c r="U4" s="18" t="s">
        <v>4</v>
      </c>
      <c r="V4" s="17" t="s">
        <v>669</v>
      </c>
      <c r="W4" s="18" t="s">
        <v>4</v>
      </c>
      <c r="X4" s="17" t="s">
        <v>669</v>
      </c>
      <c r="Y4" s="18" t="s">
        <v>4</v>
      </c>
      <c r="Z4" s="17" t="s">
        <v>669</v>
      </c>
      <c r="AA4" s="18" t="s">
        <v>4</v>
      </c>
      <c r="AB4" s="19" t="s">
        <v>669</v>
      </c>
      <c r="AC4" s="20" t="s">
        <v>4</v>
      </c>
      <c r="AD4" s="17" t="s">
        <v>669</v>
      </c>
      <c r="AE4" s="18" t="s">
        <v>4</v>
      </c>
      <c r="AF4" s="21" t="s">
        <v>669</v>
      </c>
      <c r="AG4" s="22" t="s">
        <v>711</v>
      </c>
      <c r="AH4" s="23"/>
      <c r="AI4" s="23"/>
      <c r="AJ4" s="23"/>
      <c r="AK4" s="23"/>
      <c r="AL4" s="23"/>
      <c r="AM4" s="23"/>
      <c r="AN4" s="23"/>
      <c r="AO4" s="23"/>
      <c r="AP4" s="23"/>
      <c r="AQ4" s="23"/>
      <c r="AR4" s="23"/>
      <c r="AS4" s="23"/>
      <c r="AT4" s="23"/>
      <c r="AU4" s="23"/>
      <c r="AV4" s="23"/>
      <c r="AW4" s="23"/>
    </row>
    <row r="5" spans="1:49" ht="12.75">
      <c r="A5" s="25" t="s">
        <v>5</v>
      </c>
      <c r="B5" s="26"/>
      <c r="C5" s="27"/>
      <c r="D5" s="27"/>
      <c r="E5" s="27"/>
      <c r="F5" s="28"/>
      <c r="G5" s="29"/>
      <c r="H5" s="28"/>
      <c r="I5" s="29"/>
      <c r="J5" s="28"/>
      <c r="K5" s="29"/>
      <c r="L5" s="28"/>
      <c r="M5" s="29"/>
      <c r="N5" s="28"/>
      <c r="O5" s="29"/>
      <c r="P5" s="28"/>
      <c r="Q5" s="29"/>
      <c r="R5" s="28"/>
      <c r="S5" s="29"/>
      <c r="T5" s="28"/>
      <c r="U5" s="29"/>
      <c r="V5" s="28"/>
      <c r="W5" s="29"/>
      <c r="X5" s="28"/>
      <c r="Y5" s="29"/>
      <c r="Z5" s="28"/>
      <c r="AA5" s="29"/>
      <c r="AB5" s="30">
        <f>Z5+X5+V5+T5+R5+P5+N5+L5+H5+H5</f>
        <v>0</v>
      </c>
      <c r="AC5" s="31">
        <f>AA5+Y5+W5+U5+S5+Q5+O5+M5+I5+I5</f>
        <v>0</v>
      </c>
      <c r="AD5" s="28"/>
      <c r="AE5" s="29"/>
      <c r="AF5" s="28"/>
      <c r="AG5" s="32"/>
      <c r="AH5" s="14"/>
      <c r="AI5" s="14"/>
      <c r="AJ5" s="14"/>
      <c r="AK5" s="14"/>
      <c r="AL5" s="14"/>
      <c r="AM5" s="14"/>
      <c r="AN5" s="14"/>
      <c r="AO5" s="14"/>
      <c r="AP5" s="14"/>
      <c r="AQ5" s="14"/>
      <c r="AR5" s="14"/>
      <c r="AS5" s="14"/>
      <c r="AT5" s="14"/>
      <c r="AU5" s="14"/>
      <c r="AV5" s="14"/>
      <c r="AW5" s="14"/>
    </row>
    <row r="6" spans="1:49" ht="12.75">
      <c r="A6" s="33"/>
      <c r="B6" s="34">
        <v>6</v>
      </c>
      <c r="C6" s="35" t="s">
        <v>6</v>
      </c>
      <c r="D6" s="35"/>
      <c r="E6" s="35"/>
      <c r="F6" s="36"/>
      <c r="G6" s="37"/>
      <c r="H6" s="36"/>
      <c r="I6" s="37"/>
      <c r="J6" s="36"/>
      <c r="K6" s="37"/>
      <c r="L6" s="36"/>
      <c r="M6" s="37"/>
      <c r="N6" s="36"/>
      <c r="O6" s="37"/>
      <c r="P6" s="36"/>
      <c r="Q6" s="37"/>
      <c r="R6" s="36"/>
      <c r="S6" s="37"/>
      <c r="T6" s="36"/>
      <c r="U6" s="37"/>
      <c r="V6" s="36"/>
      <c r="W6" s="37"/>
      <c r="X6" s="36"/>
      <c r="Y6" s="37"/>
      <c r="Z6" s="36"/>
      <c r="AA6" s="37"/>
      <c r="AB6" s="38">
        <f aca="true" t="shared" si="0" ref="AB6:AB69">Z6+X6+V6+T6+R6+P6+N6+L6+H6+H6</f>
        <v>0</v>
      </c>
      <c r="AC6" s="39">
        <f aca="true" t="shared" si="1" ref="AC6:AC69">AA6+Y6+W6+U6+S6+Q6+O6+M6+I6+I6</f>
        <v>0</v>
      </c>
      <c r="AD6" s="36"/>
      <c r="AE6" s="37"/>
      <c r="AF6" s="36"/>
      <c r="AG6" s="40"/>
      <c r="AH6" s="14"/>
      <c r="AI6" s="14"/>
      <c r="AJ6" s="14"/>
      <c r="AK6" s="14"/>
      <c r="AL6" s="14"/>
      <c r="AM6" s="14"/>
      <c r="AN6" s="14"/>
      <c r="AO6" s="14"/>
      <c r="AP6" s="14"/>
      <c r="AQ6" s="14"/>
      <c r="AR6" s="14"/>
      <c r="AS6" s="14"/>
      <c r="AT6" s="14"/>
      <c r="AU6" s="14"/>
      <c r="AV6" s="14"/>
      <c r="AW6" s="14"/>
    </row>
    <row r="7" spans="1:49" ht="12.75">
      <c r="A7" s="33"/>
      <c r="B7" s="34"/>
      <c r="C7" s="35"/>
      <c r="D7" s="35" t="s">
        <v>7</v>
      </c>
      <c r="E7" s="35" t="s">
        <v>8</v>
      </c>
      <c r="F7" s="36">
        <v>265580</v>
      </c>
      <c r="G7" s="37">
        <v>2</v>
      </c>
      <c r="H7" s="36"/>
      <c r="I7" s="37"/>
      <c r="J7" s="36">
        <v>-14300</v>
      </c>
      <c r="K7" s="37">
        <v>0</v>
      </c>
      <c r="L7" s="36"/>
      <c r="M7" s="37"/>
      <c r="N7" s="36"/>
      <c r="O7" s="37"/>
      <c r="P7" s="36"/>
      <c r="Q7" s="37"/>
      <c r="R7" s="36"/>
      <c r="S7" s="37"/>
      <c r="T7" s="36"/>
      <c r="U7" s="37"/>
      <c r="V7" s="36"/>
      <c r="W7" s="37"/>
      <c r="X7" s="36"/>
      <c r="Y7" s="37"/>
      <c r="Z7" s="36"/>
      <c r="AA7" s="37"/>
      <c r="AB7" s="38">
        <f t="shared" si="0"/>
        <v>0</v>
      </c>
      <c r="AC7" s="39">
        <f t="shared" si="1"/>
        <v>0</v>
      </c>
      <c r="AD7" s="36"/>
      <c r="AE7" s="37"/>
      <c r="AF7" s="36">
        <v>251280</v>
      </c>
      <c r="AG7" s="40">
        <v>2</v>
      </c>
      <c r="AH7" s="14"/>
      <c r="AI7" s="14"/>
      <c r="AJ7" s="14"/>
      <c r="AK7" s="14"/>
      <c r="AL7" s="14"/>
      <c r="AM7" s="14"/>
      <c r="AN7" s="14"/>
      <c r="AO7" s="14"/>
      <c r="AP7" s="14"/>
      <c r="AQ7" s="14"/>
      <c r="AR7" s="14"/>
      <c r="AS7" s="14"/>
      <c r="AT7" s="14"/>
      <c r="AU7" s="14"/>
      <c r="AV7" s="14"/>
      <c r="AW7" s="14"/>
    </row>
    <row r="8" spans="1:49" ht="12.75">
      <c r="A8" s="33"/>
      <c r="B8" s="34"/>
      <c r="C8" s="35"/>
      <c r="D8" s="35" t="s">
        <v>9</v>
      </c>
      <c r="E8" s="35" t="s">
        <v>10</v>
      </c>
      <c r="F8" s="36">
        <v>265580</v>
      </c>
      <c r="G8" s="37">
        <v>2</v>
      </c>
      <c r="H8" s="36"/>
      <c r="I8" s="37"/>
      <c r="J8" s="36">
        <v>-14297</v>
      </c>
      <c r="K8" s="37">
        <v>0</v>
      </c>
      <c r="L8" s="36"/>
      <c r="M8" s="37"/>
      <c r="N8" s="36"/>
      <c r="O8" s="37"/>
      <c r="P8" s="36"/>
      <c r="Q8" s="37"/>
      <c r="R8" s="36"/>
      <c r="S8" s="37"/>
      <c r="T8" s="36"/>
      <c r="U8" s="37"/>
      <c r="V8" s="36"/>
      <c r="W8" s="37"/>
      <c r="X8" s="36"/>
      <c r="Y8" s="37"/>
      <c r="Z8" s="36"/>
      <c r="AA8" s="37"/>
      <c r="AB8" s="38">
        <f t="shared" si="0"/>
        <v>0</v>
      </c>
      <c r="AC8" s="39">
        <f t="shared" si="1"/>
        <v>0</v>
      </c>
      <c r="AD8" s="36">
        <v>-1766</v>
      </c>
      <c r="AE8" s="37">
        <v>0</v>
      </c>
      <c r="AF8" s="36">
        <v>249517</v>
      </c>
      <c r="AG8" s="40">
        <v>2</v>
      </c>
      <c r="AH8" s="14"/>
      <c r="AI8" s="14"/>
      <c r="AJ8" s="14"/>
      <c r="AK8" s="14"/>
      <c r="AL8" s="14"/>
      <c r="AM8" s="14"/>
      <c r="AN8" s="14"/>
      <c r="AO8" s="14"/>
      <c r="AP8" s="14"/>
      <c r="AQ8" s="14"/>
      <c r="AR8" s="14"/>
      <c r="AS8" s="14"/>
      <c r="AT8" s="14"/>
      <c r="AU8" s="14"/>
      <c r="AV8" s="14"/>
      <c r="AW8" s="14"/>
    </row>
    <row r="9" spans="1:49" ht="12.75">
      <c r="A9" s="33"/>
      <c r="B9" s="34"/>
      <c r="C9" s="35"/>
      <c r="D9" s="35" t="s">
        <v>11</v>
      </c>
      <c r="E9" s="35" t="s">
        <v>12</v>
      </c>
      <c r="F9" s="36">
        <v>265580</v>
      </c>
      <c r="G9" s="37">
        <v>2</v>
      </c>
      <c r="H9" s="36"/>
      <c r="I9" s="37"/>
      <c r="J9" s="36">
        <v>-14297</v>
      </c>
      <c r="K9" s="37">
        <v>0</v>
      </c>
      <c r="L9" s="36"/>
      <c r="M9" s="37"/>
      <c r="N9" s="36"/>
      <c r="O9" s="37"/>
      <c r="P9" s="36"/>
      <c r="Q9" s="37"/>
      <c r="R9" s="36"/>
      <c r="S9" s="37"/>
      <c r="T9" s="36"/>
      <c r="U9" s="37"/>
      <c r="V9" s="36"/>
      <c r="W9" s="37"/>
      <c r="X9" s="36"/>
      <c r="Y9" s="37"/>
      <c r="Z9" s="36"/>
      <c r="AA9" s="37"/>
      <c r="AB9" s="38">
        <f t="shared" si="0"/>
        <v>0</v>
      </c>
      <c r="AC9" s="39">
        <f t="shared" si="1"/>
        <v>0</v>
      </c>
      <c r="AD9" s="36"/>
      <c r="AE9" s="37"/>
      <c r="AF9" s="36">
        <v>251283</v>
      </c>
      <c r="AG9" s="40">
        <v>2</v>
      </c>
      <c r="AH9" s="14"/>
      <c r="AI9" s="14"/>
      <c r="AJ9" s="14"/>
      <c r="AK9" s="14"/>
      <c r="AL9" s="14"/>
      <c r="AM9" s="14"/>
      <c r="AN9" s="14"/>
      <c r="AO9" s="14"/>
      <c r="AP9" s="14"/>
      <c r="AQ9" s="14"/>
      <c r="AR9" s="14"/>
      <c r="AS9" s="14"/>
      <c r="AT9" s="14"/>
      <c r="AU9" s="14"/>
      <c r="AV9" s="14"/>
      <c r="AW9" s="14"/>
    </row>
    <row r="10" spans="1:49" ht="12.75">
      <c r="A10" s="33"/>
      <c r="B10" s="34"/>
      <c r="C10" s="35"/>
      <c r="D10" s="35" t="s">
        <v>13</v>
      </c>
      <c r="E10" s="35" t="s">
        <v>14</v>
      </c>
      <c r="F10" s="36">
        <v>265580</v>
      </c>
      <c r="G10" s="37">
        <v>2</v>
      </c>
      <c r="H10" s="36"/>
      <c r="I10" s="37"/>
      <c r="J10" s="36">
        <v>-14297</v>
      </c>
      <c r="K10" s="37">
        <v>0</v>
      </c>
      <c r="L10" s="36"/>
      <c r="M10" s="37"/>
      <c r="N10" s="36"/>
      <c r="O10" s="37"/>
      <c r="P10" s="36"/>
      <c r="Q10" s="37"/>
      <c r="R10" s="36"/>
      <c r="S10" s="37"/>
      <c r="T10" s="36"/>
      <c r="U10" s="37"/>
      <c r="V10" s="36"/>
      <c r="W10" s="37"/>
      <c r="X10" s="36"/>
      <c r="Y10" s="37"/>
      <c r="Z10" s="36"/>
      <c r="AA10" s="37"/>
      <c r="AB10" s="38">
        <f t="shared" si="0"/>
        <v>0</v>
      </c>
      <c r="AC10" s="39">
        <f t="shared" si="1"/>
        <v>0</v>
      </c>
      <c r="AD10" s="36"/>
      <c r="AE10" s="37"/>
      <c r="AF10" s="36">
        <v>251283</v>
      </c>
      <c r="AG10" s="40">
        <v>2</v>
      </c>
      <c r="AH10" s="14"/>
      <c r="AI10" s="14"/>
      <c r="AJ10" s="14"/>
      <c r="AK10" s="14"/>
      <c r="AL10" s="14"/>
      <c r="AM10" s="14"/>
      <c r="AN10" s="14"/>
      <c r="AO10" s="14"/>
      <c r="AP10" s="14"/>
      <c r="AQ10" s="14"/>
      <c r="AR10" s="14"/>
      <c r="AS10" s="14"/>
      <c r="AT10" s="14"/>
      <c r="AU10" s="14"/>
      <c r="AV10" s="14"/>
      <c r="AW10" s="14"/>
    </row>
    <row r="11" spans="1:49" ht="12.75">
      <c r="A11" s="33"/>
      <c r="B11" s="34"/>
      <c r="C11" s="35"/>
      <c r="D11" s="35" t="s">
        <v>15</v>
      </c>
      <c r="E11" s="35" t="s">
        <v>16</v>
      </c>
      <c r="F11" s="36">
        <v>265580</v>
      </c>
      <c r="G11" s="37">
        <v>2</v>
      </c>
      <c r="H11" s="36"/>
      <c r="I11" s="37"/>
      <c r="J11" s="36">
        <v>-14297</v>
      </c>
      <c r="K11" s="37">
        <v>0</v>
      </c>
      <c r="L11" s="36"/>
      <c r="M11" s="37"/>
      <c r="N11" s="36"/>
      <c r="O11" s="37"/>
      <c r="P11" s="36"/>
      <c r="Q11" s="37"/>
      <c r="R11" s="36"/>
      <c r="S11" s="37"/>
      <c r="T11" s="36"/>
      <c r="U11" s="37"/>
      <c r="V11" s="36"/>
      <c r="W11" s="37"/>
      <c r="X11" s="36"/>
      <c r="Y11" s="37"/>
      <c r="Z11" s="36"/>
      <c r="AA11" s="37"/>
      <c r="AB11" s="38">
        <f t="shared" si="0"/>
        <v>0</v>
      </c>
      <c r="AC11" s="39">
        <f t="shared" si="1"/>
        <v>0</v>
      </c>
      <c r="AD11" s="36"/>
      <c r="AE11" s="37"/>
      <c r="AF11" s="36">
        <v>251283</v>
      </c>
      <c r="AG11" s="40">
        <v>2</v>
      </c>
      <c r="AH11" s="14"/>
      <c r="AI11" s="14"/>
      <c r="AJ11" s="14"/>
      <c r="AK11" s="14"/>
      <c r="AL11" s="14"/>
      <c r="AM11" s="14"/>
      <c r="AN11" s="14"/>
      <c r="AO11" s="14"/>
      <c r="AP11" s="14"/>
      <c r="AQ11" s="14"/>
      <c r="AR11" s="14"/>
      <c r="AS11" s="14"/>
      <c r="AT11" s="14"/>
      <c r="AU11" s="14"/>
      <c r="AV11" s="14"/>
      <c r="AW11" s="14"/>
    </row>
    <row r="12" spans="1:49" ht="12.75">
      <c r="A12" s="33"/>
      <c r="B12" s="34"/>
      <c r="C12" s="35"/>
      <c r="D12" s="35" t="s">
        <v>17</v>
      </c>
      <c r="E12" s="35" t="s">
        <v>18</v>
      </c>
      <c r="F12" s="36">
        <v>265580</v>
      </c>
      <c r="G12" s="37">
        <v>2</v>
      </c>
      <c r="H12" s="36"/>
      <c r="I12" s="37"/>
      <c r="J12" s="36">
        <v>-14297</v>
      </c>
      <c r="K12" s="37">
        <v>0</v>
      </c>
      <c r="L12" s="36"/>
      <c r="M12" s="37"/>
      <c r="N12" s="36"/>
      <c r="O12" s="37"/>
      <c r="P12" s="36"/>
      <c r="Q12" s="37"/>
      <c r="R12" s="36"/>
      <c r="S12" s="37"/>
      <c r="T12" s="36"/>
      <c r="U12" s="37"/>
      <c r="V12" s="36"/>
      <c r="W12" s="37"/>
      <c r="X12" s="36"/>
      <c r="Y12" s="37"/>
      <c r="Z12" s="36"/>
      <c r="AA12" s="37"/>
      <c r="AB12" s="38">
        <f t="shared" si="0"/>
        <v>0</v>
      </c>
      <c r="AC12" s="39">
        <f t="shared" si="1"/>
        <v>0</v>
      </c>
      <c r="AD12" s="36"/>
      <c r="AE12" s="37"/>
      <c r="AF12" s="36">
        <v>251283</v>
      </c>
      <c r="AG12" s="40">
        <v>2</v>
      </c>
      <c r="AH12" s="14"/>
      <c r="AI12" s="14"/>
      <c r="AJ12" s="14"/>
      <c r="AK12" s="14"/>
      <c r="AL12" s="14"/>
      <c r="AM12" s="14"/>
      <c r="AN12" s="14"/>
      <c r="AO12" s="14"/>
      <c r="AP12" s="14"/>
      <c r="AQ12" s="14"/>
      <c r="AR12" s="14"/>
      <c r="AS12" s="14"/>
      <c r="AT12" s="14"/>
      <c r="AU12" s="14"/>
      <c r="AV12" s="14"/>
      <c r="AW12" s="14"/>
    </row>
    <row r="13" spans="1:49" ht="12.75">
      <c r="A13" s="33"/>
      <c r="B13" s="34"/>
      <c r="C13" s="35"/>
      <c r="D13" s="35" t="s">
        <v>19</v>
      </c>
      <c r="E13" s="35" t="s">
        <v>20</v>
      </c>
      <c r="F13" s="36">
        <v>265580</v>
      </c>
      <c r="G13" s="37">
        <v>2</v>
      </c>
      <c r="H13" s="36"/>
      <c r="I13" s="37"/>
      <c r="J13" s="36">
        <v>-14297</v>
      </c>
      <c r="K13" s="37">
        <v>0</v>
      </c>
      <c r="L13" s="36"/>
      <c r="M13" s="37"/>
      <c r="N13" s="36"/>
      <c r="O13" s="37"/>
      <c r="P13" s="36"/>
      <c r="Q13" s="37"/>
      <c r="R13" s="36"/>
      <c r="S13" s="37"/>
      <c r="T13" s="36"/>
      <c r="U13" s="37"/>
      <c r="V13" s="36"/>
      <c r="W13" s="37"/>
      <c r="X13" s="36"/>
      <c r="Y13" s="37"/>
      <c r="Z13" s="36"/>
      <c r="AA13" s="37"/>
      <c r="AB13" s="38">
        <f t="shared" si="0"/>
        <v>0</v>
      </c>
      <c r="AC13" s="39">
        <f t="shared" si="1"/>
        <v>0</v>
      </c>
      <c r="AD13" s="36"/>
      <c r="AE13" s="37"/>
      <c r="AF13" s="36">
        <v>251283</v>
      </c>
      <c r="AG13" s="40">
        <v>2</v>
      </c>
      <c r="AH13" s="14"/>
      <c r="AI13" s="14"/>
      <c r="AJ13" s="14"/>
      <c r="AK13" s="14"/>
      <c r="AL13" s="14"/>
      <c r="AM13" s="14"/>
      <c r="AN13" s="14"/>
      <c r="AO13" s="14"/>
      <c r="AP13" s="14"/>
      <c r="AQ13" s="14"/>
      <c r="AR13" s="14"/>
      <c r="AS13" s="14"/>
      <c r="AT13" s="14"/>
      <c r="AU13" s="14"/>
      <c r="AV13" s="14"/>
      <c r="AW13" s="14"/>
    </row>
    <row r="14" spans="1:49" ht="12.75">
      <c r="A14" s="33"/>
      <c r="B14" s="34"/>
      <c r="C14" s="35"/>
      <c r="D14" s="35" t="s">
        <v>21</v>
      </c>
      <c r="E14" s="35" t="s">
        <v>22</v>
      </c>
      <c r="F14" s="36">
        <v>265580</v>
      </c>
      <c r="G14" s="37">
        <v>2</v>
      </c>
      <c r="H14" s="36"/>
      <c r="I14" s="37"/>
      <c r="J14" s="36">
        <v>-14297</v>
      </c>
      <c r="K14" s="37">
        <v>0</v>
      </c>
      <c r="L14" s="36"/>
      <c r="M14" s="37"/>
      <c r="N14" s="36"/>
      <c r="O14" s="37"/>
      <c r="P14" s="36"/>
      <c r="Q14" s="37"/>
      <c r="R14" s="36"/>
      <c r="S14" s="37"/>
      <c r="T14" s="36"/>
      <c r="U14" s="37"/>
      <c r="V14" s="36"/>
      <c r="W14" s="37"/>
      <c r="X14" s="36"/>
      <c r="Y14" s="37"/>
      <c r="Z14" s="36"/>
      <c r="AA14" s="37"/>
      <c r="AB14" s="38">
        <f t="shared" si="0"/>
        <v>0</v>
      </c>
      <c r="AC14" s="39">
        <f t="shared" si="1"/>
        <v>0</v>
      </c>
      <c r="AD14" s="36"/>
      <c r="AE14" s="37"/>
      <c r="AF14" s="36">
        <v>251283</v>
      </c>
      <c r="AG14" s="40">
        <v>2</v>
      </c>
      <c r="AH14" s="14"/>
      <c r="AI14" s="14"/>
      <c r="AJ14" s="14"/>
      <c r="AK14" s="14"/>
      <c r="AL14" s="14"/>
      <c r="AM14" s="14"/>
      <c r="AN14" s="14"/>
      <c r="AO14" s="14"/>
      <c r="AP14" s="14"/>
      <c r="AQ14" s="14"/>
      <c r="AR14" s="14"/>
      <c r="AS14" s="14"/>
      <c r="AT14" s="14"/>
      <c r="AU14" s="14"/>
      <c r="AV14" s="14"/>
      <c r="AW14" s="14"/>
    </row>
    <row r="15" spans="1:49" ht="12.75">
      <c r="A15" s="33"/>
      <c r="B15" s="34"/>
      <c r="C15" s="35"/>
      <c r="D15" s="35" t="s">
        <v>23</v>
      </c>
      <c r="E15" s="35" t="s">
        <v>24</v>
      </c>
      <c r="F15" s="36">
        <v>265580</v>
      </c>
      <c r="G15" s="37">
        <v>2</v>
      </c>
      <c r="H15" s="36"/>
      <c r="I15" s="37"/>
      <c r="J15" s="36">
        <v>-14297</v>
      </c>
      <c r="K15" s="37">
        <v>0</v>
      </c>
      <c r="L15" s="36"/>
      <c r="M15" s="37"/>
      <c r="N15" s="36"/>
      <c r="O15" s="37"/>
      <c r="P15" s="36"/>
      <c r="Q15" s="37"/>
      <c r="R15" s="36"/>
      <c r="S15" s="37"/>
      <c r="T15" s="36"/>
      <c r="U15" s="37"/>
      <c r="V15" s="36"/>
      <c r="W15" s="37"/>
      <c r="X15" s="36"/>
      <c r="Y15" s="37"/>
      <c r="Z15" s="36"/>
      <c r="AA15" s="37"/>
      <c r="AB15" s="38">
        <f t="shared" si="0"/>
        <v>0</v>
      </c>
      <c r="AC15" s="39">
        <f t="shared" si="1"/>
        <v>0</v>
      </c>
      <c r="AD15" s="36"/>
      <c r="AE15" s="37"/>
      <c r="AF15" s="36">
        <v>251283</v>
      </c>
      <c r="AG15" s="40">
        <v>2</v>
      </c>
      <c r="AH15" s="14"/>
      <c r="AI15" s="14"/>
      <c r="AJ15" s="14"/>
      <c r="AK15" s="14"/>
      <c r="AL15" s="14"/>
      <c r="AM15" s="14"/>
      <c r="AN15" s="14"/>
      <c r="AO15" s="14"/>
      <c r="AP15" s="14"/>
      <c r="AQ15" s="14"/>
      <c r="AR15" s="14"/>
      <c r="AS15" s="14"/>
      <c r="AT15" s="14"/>
      <c r="AU15" s="14"/>
      <c r="AV15" s="14"/>
      <c r="AW15" s="14"/>
    </row>
    <row r="16" spans="1:49" ht="12.75">
      <c r="A16" s="33"/>
      <c r="B16" s="34"/>
      <c r="C16" s="27" t="s">
        <v>25</v>
      </c>
      <c r="D16" s="27"/>
      <c r="E16" s="27"/>
      <c r="F16" s="28">
        <v>2390220</v>
      </c>
      <c r="G16" s="29">
        <v>18</v>
      </c>
      <c r="H16" s="28"/>
      <c r="I16" s="29"/>
      <c r="J16" s="28">
        <v>-128676</v>
      </c>
      <c r="K16" s="29">
        <v>0</v>
      </c>
      <c r="L16" s="28"/>
      <c r="M16" s="29"/>
      <c r="N16" s="28"/>
      <c r="O16" s="29"/>
      <c r="P16" s="28"/>
      <c r="Q16" s="29"/>
      <c r="R16" s="28"/>
      <c r="S16" s="29"/>
      <c r="T16" s="28"/>
      <c r="U16" s="29"/>
      <c r="V16" s="28"/>
      <c r="W16" s="29"/>
      <c r="X16" s="28"/>
      <c r="Y16" s="29"/>
      <c r="Z16" s="28"/>
      <c r="AA16" s="29"/>
      <c r="AB16" s="30">
        <f t="shared" si="0"/>
        <v>0</v>
      </c>
      <c r="AC16" s="31">
        <f t="shared" si="1"/>
        <v>0</v>
      </c>
      <c r="AD16" s="28">
        <v>-1766</v>
      </c>
      <c r="AE16" s="29">
        <v>0</v>
      </c>
      <c r="AF16" s="28">
        <v>2259778</v>
      </c>
      <c r="AG16" s="32">
        <v>18</v>
      </c>
      <c r="AH16" s="14"/>
      <c r="AI16" s="14"/>
      <c r="AJ16" s="14"/>
      <c r="AK16" s="14"/>
      <c r="AL16" s="14"/>
      <c r="AM16" s="14"/>
      <c r="AN16" s="14"/>
      <c r="AO16" s="14"/>
      <c r="AP16" s="14"/>
      <c r="AQ16" s="14"/>
      <c r="AR16" s="14"/>
      <c r="AS16" s="14"/>
      <c r="AT16" s="14"/>
      <c r="AU16" s="14"/>
      <c r="AV16" s="14"/>
      <c r="AW16" s="14"/>
    </row>
    <row r="17" spans="1:49" ht="12.75">
      <c r="A17" s="33"/>
      <c r="B17" s="34">
        <v>7</v>
      </c>
      <c r="C17" s="27" t="s">
        <v>26</v>
      </c>
      <c r="D17" s="27"/>
      <c r="E17" s="27"/>
      <c r="F17" s="28"/>
      <c r="G17" s="29"/>
      <c r="H17" s="28"/>
      <c r="I17" s="29"/>
      <c r="J17" s="28"/>
      <c r="K17" s="29"/>
      <c r="L17" s="28"/>
      <c r="M17" s="29"/>
      <c r="N17" s="28"/>
      <c r="O17" s="29"/>
      <c r="P17" s="28"/>
      <c r="Q17" s="29"/>
      <c r="R17" s="28"/>
      <c r="S17" s="29"/>
      <c r="T17" s="28"/>
      <c r="U17" s="29"/>
      <c r="V17" s="28"/>
      <c r="W17" s="29"/>
      <c r="X17" s="28"/>
      <c r="Y17" s="29"/>
      <c r="Z17" s="28"/>
      <c r="AA17" s="29"/>
      <c r="AB17" s="30">
        <f t="shared" si="0"/>
        <v>0</v>
      </c>
      <c r="AC17" s="31">
        <f t="shared" si="1"/>
        <v>0</v>
      </c>
      <c r="AD17" s="28"/>
      <c r="AE17" s="29"/>
      <c r="AF17" s="28"/>
      <c r="AG17" s="32"/>
      <c r="AH17" s="14"/>
      <c r="AI17" s="14"/>
      <c r="AJ17" s="14"/>
      <c r="AK17" s="14"/>
      <c r="AL17" s="14"/>
      <c r="AM17" s="14"/>
      <c r="AN17" s="14"/>
      <c r="AO17" s="14"/>
      <c r="AP17" s="14"/>
      <c r="AQ17" s="14"/>
      <c r="AR17" s="14"/>
      <c r="AS17" s="14"/>
      <c r="AT17" s="14"/>
      <c r="AU17" s="14"/>
      <c r="AV17" s="14"/>
      <c r="AW17" s="14"/>
    </row>
    <row r="18" spans="1:49" ht="12.75">
      <c r="A18" s="33"/>
      <c r="B18" s="34"/>
      <c r="C18" s="35"/>
      <c r="D18" s="35" t="s">
        <v>27</v>
      </c>
      <c r="E18" s="35" t="s">
        <v>28</v>
      </c>
      <c r="F18" s="36">
        <v>3545539</v>
      </c>
      <c r="G18" s="37">
        <v>26</v>
      </c>
      <c r="H18" s="36"/>
      <c r="I18" s="37"/>
      <c r="J18" s="36">
        <v>128676</v>
      </c>
      <c r="K18" s="37">
        <v>0</v>
      </c>
      <c r="L18" s="36"/>
      <c r="M18" s="37"/>
      <c r="N18" s="36"/>
      <c r="O18" s="37"/>
      <c r="P18" s="36"/>
      <c r="Q18" s="37"/>
      <c r="R18" s="36"/>
      <c r="S18" s="37"/>
      <c r="T18" s="36"/>
      <c r="U18" s="37"/>
      <c r="V18" s="36"/>
      <c r="W18" s="37"/>
      <c r="X18" s="36"/>
      <c r="Y18" s="37"/>
      <c r="Z18" s="36"/>
      <c r="AA18" s="37"/>
      <c r="AB18" s="38">
        <f t="shared" si="0"/>
        <v>0</v>
      </c>
      <c r="AC18" s="39">
        <f t="shared" si="1"/>
        <v>0</v>
      </c>
      <c r="AD18" s="36">
        <v>237000</v>
      </c>
      <c r="AE18" s="37">
        <v>1</v>
      </c>
      <c r="AF18" s="36">
        <v>3876215</v>
      </c>
      <c r="AG18" s="40">
        <v>27</v>
      </c>
      <c r="AH18" s="14"/>
      <c r="AI18" s="14"/>
      <c r="AJ18" s="14"/>
      <c r="AK18" s="14"/>
      <c r="AL18" s="14"/>
      <c r="AM18" s="14"/>
      <c r="AN18" s="14"/>
      <c r="AO18" s="14"/>
      <c r="AP18" s="14"/>
      <c r="AQ18" s="14"/>
      <c r="AR18" s="14"/>
      <c r="AS18" s="14"/>
      <c r="AT18" s="14"/>
      <c r="AU18" s="14"/>
      <c r="AV18" s="14"/>
      <c r="AW18" s="14"/>
    </row>
    <row r="19" spans="1:49" ht="12.75">
      <c r="A19" s="33"/>
      <c r="B19" s="34"/>
      <c r="C19" s="35"/>
      <c r="D19" s="35" t="s">
        <v>29</v>
      </c>
      <c r="E19" s="35" t="s">
        <v>30</v>
      </c>
      <c r="F19" s="36">
        <v>4253424</v>
      </c>
      <c r="G19" s="37">
        <v>23.1</v>
      </c>
      <c r="H19" s="36"/>
      <c r="I19" s="37"/>
      <c r="J19" s="36">
        <v>120602</v>
      </c>
      <c r="K19" s="37">
        <v>0</v>
      </c>
      <c r="L19" s="36"/>
      <c r="M19" s="37"/>
      <c r="N19" s="36"/>
      <c r="O19" s="37"/>
      <c r="P19" s="36"/>
      <c r="Q19" s="37"/>
      <c r="R19" s="36"/>
      <c r="S19" s="37"/>
      <c r="T19" s="36"/>
      <c r="U19" s="37"/>
      <c r="V19" s="36"/>
      <c r="W19" s="37"/>
      <c r="X19" s="36"/>
      <c r="Y19" s="37"/>
      <c r="Z19" s="36"/>
      <c r="AA19" s="37"/>
      <c r="AB19" s="38">
        <f t="shared" si="0"/>
        <v>0</v>
      </c>
      <c r="AC19" s="39">
        <f t="shared" si="1"/>
        <v>0</v>
      </c>
      <c r="AD19" s="36">
        <v>-17939</v>
      </c>
      <c r="AE19" s="37">
        <v>0</v>
      </c>
      <c r="AF19" s="36">
        <v>4356087</v>
      </c>
      <c r="AG19" s="40">
        <v>23.1</v>
      </c>
      <c r="AH19" s="14"/>
      <c r="AI19" s="14"/>
      <c r="AJ19" s="14"/>
      <c r="AK19" s="14"/>
      <c r="AL19" s="14"/>
      <c r="AM19" s="14"/>
      <c r="AN19" s="14"/>
      <c r="AO19" s="14"/>
      <c r="AP19" s="14"/>
      <c r="AQ19" s="14"/>
      <c r="AR19" s="14"/>
      <c r="AS19" s="14"/>
      <c r="AT19" s="14"/>
      <c r="AU19" s="14"/>
      <c r="AV19" s="14"/>
      <c r="AW19" s="14"/>
    </row>
    <row r="20" spans="1:49" ht="12.75">
      <c r="A20" s="33"/>
      <c r="B20" s="34"/>
      <c r="C20" s="35"/>
      <c r="D20" s="35" t="s">
        <v>31</v>
      </c>
      <c r="E20" s="35" t="s">
        <v>32</v>
      </c>
      <c r="F20" s="36">
        <v>3276194</v>
      </c>
      <c r="G20" s="37">
        <v>36</v>
      </c>
      <c r="H20" s="36"/>
      <c r="I20" s="37"/>
      <c r="J20" s="36"/>
      <c r="K20" s="37"/>
      <c r="L20" s="36"/>
      <c r="M20" s="37"/>
      <c r="N20" s="36"/>
      <c r="O20" s="37"/>
      <c r="P20" s="36"/>
      <c r="Q20" s="37"/>
      <c r="R20" s="36"/>
      <c r="S20" s="37"/>
      <c r="T20" s="36"/>
      <c r="U20" s="37"/>
      <c r="V20" s="36"/>
      <c r="W20" s="37"/>
      <c r="X20" s="36"/>
      <c r="Y20" s="37"/>
      <c r="Z20" s="36"/>
      <c r="AA20" s="37"/>
      <c r="AB20" s="38">
        <f t="shared" si="0"/>
        <v>0</v>
      </c>
      <c r="AC20" s="39">
        <f t="shared" si="1"/>
        <v>0</v>
      </c>
      <c r="AD20" s="36"/>
      <c r="AE20" s="37"/>
      <c r="AF20" s="36">
        <v>3276194</v>
      </c>
      <c r="AG20" s="40">
        <v>36</v>
      </c>
      <c r="AH20" s="14"/>
      <c r="AI20" s="14"/>
      <c r="AJ20" s="14"/>
      <c r="AK20" s="14"/>
      <c r="AL20" s="14"/>
      <c r="AM20" s="14"/>
      <c r="AN20" s="14"/>
      <c r="AO20" s="14"/>
      <c r="AP20" s="14"/>
      <c r="AQ20" s="14"/>
      <c r="AR20" s="14"/>
      <c r="AS20" s="14"/>
      <c r="AT20" s="14"/>
      <c r="AU20" s="14"/>
      <c r="AV20" s="14"/>
      <c r="AW20" s="14"/>
    </row>
    <row r="21" spans="1:49" ht="12.75">
      <c r="A21" s="33"/>
      <c r="B21" s="34"/>
      <c r="C21" s="27" t="s">
        <v>33</v>
      </c>
      <c r="D21" s="27"/>
      <c r="E21" s="27"/>
      <c r="F21" s="28">
        <v>11075157</v>
      </c>
      <c r="G21" s="29">
        <v>85.1</v>
      </c>
      <c r="H21" s="28"/>
      <c r="I21" s="29"/>
      <c r="J21" s="28">
        <v>249278</v>
      </c>
      <c r="K21" s="29">
        <v>0</v>
      </c>
      <c r="L21" s="28"/>
      <c r="M21" s="29"/>
      <c r="N21" s="28"/>
      <c r="O21" s="29"/>
      <c r="P21" s="28"/>
      <c r="Q21" s="29"/>
      <c r="R21" s="28"/>
      <c r="S21" s="29"/>
      <c r="T21" s="28"/>
      <c r="U21" s="29"/>
      <c r="V21" s="28"/>
      <c r="W21" s="29"/>
      <c r="X21" s="28"/>
      <c r="Y21" s="29"/>
      <c r="Z21" s="28"/>
      <c r="AA21" s="29"/>
      <c r="AB21" s="30">
        <f t="shared" si="0"/>
        <v>0</v>
      </c>
      <c r="AC21" s="31">
        <f t="shared" si="1"/>
        <v>0</v>
      </c>
      <c r="AD21" s="28">
        <v>219016</v>
      </c>
      <c r="AE21" s="29">
        <v>1</v>
      </c>
      <c r="AF21" s="28">
        <v>11508496</v>
      </c>
      <c r="AG21" s="32">
        <v>86.1</v>
      </c>
      <c r="AH21" s="14"/>
      <c r="AI21" s="14"/>
      <c r="AJ21" s="14"/>
      <c r="AK21" s="14"/>
      <c r="AL21" s="14"/>
      <c r="AM21" s="14"/>
      <c r="AN21" s="14"/>
      <c r="AO21" s="14"/>
      <c r="AP21" s="14"/>
      <c r="AQ21" s="14"/>
      <c r="AR21" s="14"/>
      <c r="AS21" s="14"/>
      <c r="AT21" s="14"/>
      <c r="AU21" s="14"/>
      <c r="AV21" s="14"/>
      <c r="AW21" s="14"/>
    </row>
    <row r="22" spans="1:49" ht="12.75">
      <c r="A22" s="33"/>
      <c r="B22" s="34">
        <v>8</v>
      </c>
      <c r="C22" s="27" t="s">
        <v>34</v>
      </c>
      <c r="D22" s="27"/>
      <c r="E22" s="27"/>
      <c r="F22" s="28"/>
      <c r="G22" s="29"/>
      <c r="H22" s="28"/>
      <c r="I22" s="29"/>
      <c r="J22" s="28"/>
      <c r="K22" s="29"/>
      <c r="L22" s="28"/>
      <c r="M22" s="29"/>
      <c r="N22" s="28"/>
      <c r="O22" s="29"/>
      <c r="P22" s="28"/>
      <c r="Q22" s="29"/>
      <c r="R22" s="28"/>
      <c r="S22" s="29"/>
      <c r="T22" s="28"/>
      <c r="U22" s="29"/>
      <c r="V22" s="28"/>
      <c r="W22" s="29"/>
      <c r="X22" s="28"/>
      <c r="Y22" s="29"/>
      <c r="Z22" s="28"/>
      <c r="AA22" s="29"/>
      <c r="AB22" s="30">
        <f t="shared" si="0"/>
        <v>0</v>
      </c>
      <c r="AC22" s="31">
        <f t="shared" si="1"/>
        <v>0</v>
      </c>
      <c r="AD22" s="28"/>
      <c r="AE22" s="29"/>
      <c r="AF22" s="28"/>
      <c r="AG22" s="32"/>
      <c r="AH22" s="14"/>
      <c r="AI22" s="14"/>
      <c r="AJ22" s="14"/>
      <c r="AK22" s="14"/>
      <c r="AL22" s="14"/>
      <c r="AM22" s="14"/>
      <c r="AN22" s="14"/>
      <c r="AO22" s="14"/>
      <c r="AP22" s="14"/>
      <c r="AQ22" s="14"/>
      <c r="AR22" s="14"/>
      <c r="AS22" s="14"/>
      <c r="AT22" s="14"/>
      <c r="AU22" s="14"/>
      <c r="AV22" s="14"/>
      <c r="AW22" s="14"/>
    </row>
    <row r="23" spans="1:49" ht="12.75">
      <c r="A23" s="33"/>
      <c r="B23" s="34"/>
      <c r="C23" s="35"/>
      <c r="D23" s="35" t="s">
        <v>35</v>
      </c>
      <c r="E23" s="35" t="s">
        <v>34</v>
      </c>
      <c r="F23" s="36">
        <v>558696</v>
      </c>
      <c r="G23" s="37">
        <v>4</v>
      </c>
      <c r="H23" s="36"/>
      <c r="I23" s="37"/>
      <c r="J23" s="36">
        <v>-5990</v>
      </c>
      <c r="K23" s="37">
        <v>0</v>
      </c>
      <c r="L23" s="36"/>
      <c r="M23" s="37"/>
      <c r="N23" s="36"/>
      <c r="O23" s="37"/>
      <c r="P23" s="36"/>
      <c r="Q23" s="37"/>
      <c r="R23" s="36"/>
      <c r="S23" s="37"/>
      <c r="T23" s="36"/>
      <c r="U23" s="37"/>
      <c r="V23" s="36"/>
      <c r="W23" s="37"/>
      <c r="X23" s="36"/>
      <c r="Y23" s="37"/>
      <c r="Z23" s="36">
        <v>5990</v>
      </c>
      <c r="AA23" s="37"/>
      <c r="AB23" s="38">
        <f t="shared" si="0"/>
        <v>5990</v>
      </c>
      <c r="AC23" s="39">
        <f t="shared" si="1"/>
        <v>0</v>
      </c>
      <c r="AD23" s="36"/>
      <c r="AE23" s="37"/>
      <c r="AF23" s="36">
        <v>558696</v>
      </c>
      <c r="AG23" s="40">
        <v>4</v>
      </c>
      <c r="AH23" s="14"/>
      <c r="AI23" s="14"/>
      <c r="AJ23" s="14"/>
      <c r="AK23" s="14"/>
      <c r="AL23" s="14"/>
      <c r="AM23" s="14"/>
      <c r="AN23" s="14"/>
      <c r="AO23" s="14"/>
      <c r="AP23" s="14"/>
      <c r="AQ23" s="14"/>
      <c r="AR23" s="14"/>
      <c r="AS23" s="14"/>
      <c r="AT23" s="14"/>
      <c r="AU23" s="14"/>
      <c r="AV23" s="14"/>
      <c r="AW23" s="14"/>
    </row>
    <row r="24" spans="1:49" ht="12.75">
      <c r="A24" s="33"/>
      <c r="B24" s="34"/>
      <c r="C24" s="27" t="s">
        <v>36</v>
      </c>
      <c r="D24" s="27"/>
      <c r="E24" s="27"/>
      <c r="F24" s="28">
        <v>558696</v>
      </c>
      <c r="G24" s="29">
        <v>4</v>
      </c>
      <c r="H24" s="28"/>
      <c r="I24" s="29"/>
      <c r="J24" s="28">
        <v>-5990</v>
      </c>
      <c r="K24" s="29">
        <v>0</v>
      </c>
      <c r="L24" s="28"/>
      <c r="M24" s="29"/>
      <c r="N24" s="28"/>
      <c r="O24" s="29"/>
      <c r="P24" s="28"/>
      <c r="Q24" s="29"/>
      <c r="R24" s="28"/>
      <c r="S24" s="29"/>
      <c r="T24" s="28"/>
      <c r="U24" s="29"/>
      <c r="V24" s="28"/>
      <c r="W24" s="29"/>
      <c r="X24" s="28"/>
      <c r="Y24" s="29"/>
      <c r="Z24" s="28">
        <v>5990</v>
      </c>
      <c r="AA24" s="29"/>
      <c r="AB24" s="30">
        <f t="shared" si="0"/>
        <v>5990</v>
      </c>
      <c r="AC24" s="31">
        <f t="shared" si="1"/>
        <v>0</v>
      </c>
      <c r="AD24" s="28"/>
      <c r="AE24" s="29"/>
      <c r="AF24" s="28">
        <v>558696</v>
      </c>
      <c r="AG24" s="32">
        <v>4</v>
      </c>
      <c r="AH24" s="14"/>
      <c r="AI24" s="14"/>
      <c r="AJ24" s="14"/>
      <c r="AK24" s="14"/>
      <c r="AL24" s="14"/>
      <c r="AM24" s="14"/>
      <c r="AN24" s="14"/>
      <c r="AO24" s="14"/>
      <c r="AP24" s="14"/>
      <c r="AQ24" s="14"/>
      <c r="AR24" s="14"/>
      <c r="AS24" s="14"/>
      <c r="AT24" s="14"/>
      <c r="AU24" s="14"/>
      <c r="AV24" s="14"/>
      <c r="AW24" s="14"/>
    </row>
    <row r="25" spans="1:49" ht="12.75">
      <c r="A25" s="33"/>
      <c r="B25" s="34">
        <v>9</v>
      </c>
      <c r="C25" s="27" t="s">
        <v>37</v>
      </c>
      <c r="D25" s="27"/>
      <c r="E25" s="27"/>
      <c r="F25" s="28"/>
      <c r="G25" s="29"/>
      <c r="H25" s="28"/>
      <c r="I25" s="29"/>
      <c r="J25" s="28"/>
      <c r="K25" s="29"/>
      <c r="L25" s="28"/>
      <c r="M25" s="29"/>
      <c r="N25" s="28"/>
      <c r="O25" s="29"/>
      <c r="P25" s="28"/>
      <c r="Q25" s="29"/>
      <c r="R25" s="28"/>
      <c r="S25" s="29"/>
      <c r="T25" s="28"/>
      <c r="U25" s="29"/>
      <c r="V25" s="28"/>
      <c r="W25" s="29"/>
      <c r="X25" s="28"/>
      <c r="Y25" s="29"/>
      <c r="Z25" s="28"/>
      <c r="AA25" s="29"/>
      <c r="AB25" s="30">
        <f t="shared" si="0"/>
        <v>0</v>
      </c>
      <c r="AC25" s="31">
        <f t="shared" si="1"/>
        <v>0</v>
      </c>
      <c r="AD25" s="28"/>
      <c r="AE25" s="29"/>
      <c r="AF25" s="28"/>
      <c r="AG25" s="32"/>
      <c r="AH25" s="14"/>
      <c r="AI25" s="14"/>
      <c r="AJ25" s="14"/>
      <c r="AK25" s="14"/>
      <c r="AL25" s="14"/>
      <c r="AM25" s="14"/>
      <c r="AN25" s="14"/>
      <c r="AO25" s="14"/>
      <c r="AP25" s="14"/>
      <c r="AQ25" s="14"/>
      <c r="AR25" s="14"/>
      <c r="AS25" s="14"/>
      <c r="AT25" s="14"/>
      <c r="AU25" s="14"/>
      <c r="AV25" s="14"/>
      <c r="AW25" s="14"/>
    </row>
    <row r="26" spans="1:49" ht="12.75">
      <c r="A26" s="33"/>
      <c r="B26" s="34"/>
      <c r="C26" s="35"/>
      <c r="D26" s="35" t="s">
        <v>38</v>
      </c>
      <c r="E26" s="35" t="s">
        <v>39</v>
      </c>
      <c r="F26" s="36">
        <v>1530258</v>
      </c>
      <c r="G26" s="37">
        <v>13.2</v>
      </c>
      <c r="H26" s="36"/>
      <c r="I26" s="37"/>
      <c r="J26" s="36">
        <v>35733</v>
      </c>
      <c r="K26" s="37">
        <v>0</v>
      </c>
      <c r="L26" s="36"/>
      <c r="M26" s="37"/>
      <c r="N26" s="36"/>
      <c r="O26" s="37"/>
      <c r="P26" s="36"/>
      <c r="Q26" s="37"/>
      <c r="R26" s="36"/>
      <c r="S26" s="37"/>
      <c r="T26" s="36"/>
      <c r="U26" s="37"/>
      <c r="V26" s="36"/>
      <c r="W26" s="37"/>
      <c r="X26" s="36"/>
      <c r="Y26" s="37"/>
      <c r="Z26" s="36"/>
      <c r="AA26" s="37"/>
      <c r="AB26" s="38">
        <f t="shared" si="0"/>
        <v>0</v>
      </c>
      <c r="AC26" s="39">
        <f t="shared" si="1"/>
        <v>0</v>
      </c>
      <c r="AD26" s="36"/>
      <c r="AE26" s="37"/>
      <c r="AF26" s="36">
        <v>1565991</v>
      </c>
      <c r="AG26" s="40">
        <v>13.2</v>
      </c>
      <c r="AH26" s="14"/>
      <c r="AI26" s="14"/>
      <c r="AJ26" s="14"/>
      <c r="AK26" s="14"/>
      <c r="AL26" s="14"/>
      <c r="AM26" s="14"/>
      <c r="AN26" s="14"/>
      <c r="AO26" s="14"/>
      <c r="AP26" s="14"/>
      <c r="AQ26" s="14"/>
      <c r="AR26" s="14"/>
      <c r="AS26" s="14"/>
      <c r="AT26" s="14"/>
      <c r="AU26" s="14"/>
      <c r="AV26" s="14"/>
      <c r="AW26" s="14"/>
    </row>
    <row r="27" spans="1:49" ht="12.75">
      <c r="A27" s="33"/>
      <c r="B27" s="34"/>
      <c r="C27" s="35"/>
      <c r="D27" s="35" t="s">
        <v>40</v>
      </c>
      <c r="E27" s="35" t="s">
        <v>41</v>
      </c>
      <c r="F27" s="36">
        <v>0</v>
      </c>
      <c r="G27" s="37">
        <v>3.7</v>
      </c>
      <c r="H27" s="36"/>
      <c r="I27" s="37"/>
      <c r="J27" s="36"/>
      <c r="K27" s="37"/>
      <c r="L27" s="36"/>
      <c r="M27" s="37"/>
      <c r="N27" s="36"/>
      <c r="O27" s="37"/>
      <c r="P27" s="36"/>
      <c r="Q27" s="37"/>
      <c r="R27" s="36"/>
      <c r="S27" s="37"/>
      <c r="T27" s="36"/>
      <c r="U27" s="37"/>
      <c r="V27" s="36"/>
      <c r="W27" s="37"/>
      <c r="X27" s="36"/>
      <c r="Y27" s="37"/>
      <c r="Z27" s="36"/>
      <c r="AA27" s="37"/>
      <c r="AB27" s="38">
        <f t="shared" si="0"/>
        <v>0</v>
      </c>
      <c r="AC27" s="39">
        <f t="shared" si="1"/>
        <v>0</v>
      </c>
      <c r="AD27" s="36"/>
      <c r="AE27" s="37"/>
      <c r="AF27" s="36">
        <v>0</v>
      </c>
      <c r="AG27" s="40">
        <v>3.7</v>
      </c>
      <c r="AH27" s="14"/>
      <c r="AI27" s="14"/>
      <c r="AJ27" s="14"/>
      <c r="AK27" s="14"/>
      <c r="AL27" s="14"/>
      <c r="AM27" s="14"/>
      <c r="AN27" s="14"/>
      <c r="AO27" s="14"/>
      <c r="AP27" s="14"/>
      <c r="AQ27" s="14"/>
      <c r="AR27" s="14"/>
      <c r="AS27" s="14"/>
      <c r="AT27" s="14"/>
      <c r="AU27" s="14"/>
      <c r="AV27" s="14"/>
      <c r="AW27" s="14"/>
    </row>
    <row r="28" spans="1:49" ht="12.75">
      <c r="A28" s="33"/>
      <c r="B28" s="34"/>
      <c r="C28" s="27" t="s">
        <v>42</v>
      </c>
      <c r="D28" s="27"/>
      <c r="E28" s="27"/>
      <c r="F28" s="28">
        <v>1530258</v>
      </c>
      <c r="G28" s="29">
        <v>16.9</v>
      </c>
      <c r="H28" s="28"/>
      <c r="I28" s="29"/>
      <c r="J28" s="28">
        <v>35733</v>
      </c>
      <c r="K28" s="29">
        <v>0</v>
      </c>
      <c r="L28" s="28"/>
      <c r="M28" s="29"/>
      <c r="N28" s="28"/>
      <c r="O28" s="29"/>
      <c r="P28" s="28"/>
      <c r="Q28" s="29"/>
      <c r="R28" s="28"/>
      <c r="S28" s="29"/>
      <c r="T28" s="28"/>
      <c r="U28" s="29"/>
      <c r="V28" s="28"/>
      <c r="W28" s="29"/>
      <c r="X28" s="28"/>
      <c r="Y28" s="29"/>
      <c r="Z28" s="28"/>
      <c r="AA28" s="29"/>
      <c r="AB28" s="30">
        <f t="shared" si="0"/>
        <v>0</v>
      </c>
      <c r="AC28" s="31">
        <f t="shared" si="1"/>
        <v>0</v>
      </c>
      <c r="AD28" s="28"/>
      <c r="AE28" s="29"/>
      <c r="AF28" s="28">
        <v>1565991</v>
      </c>
      <c r="AG28" s="32">
        <v>16.9</v>
      </c>
      <c r="AH28" s="14"/>
      <c r="AI28" s="14"/>
      <c r="AJ28" s="14"/>
      <c r="AK28" s="14"/>
      <c r="AL28" s="14"/>
      <c r="AM28" s="14"/>
      <c r="AN28" s="14"/>
      <c r="AO28" s="14"/>
      <c r="AP28" s="14"/>
      <c r="AQ28" s="14"/>
      <c r="AR28" s="14"/>
      <c r="AS28" s="14"/>
      <c r="AT28" s="14"/>
      <c r="AU28" s="14"/>
      <c r="AV28" s="14"/>
      <c r="AW28" s="14"/>
    </row>
    <row r="29" spans="1:49" ht="12.75">
      <c r="A29" s="33"/>
      <c r="B29" s="34">
        <v>10</v>
      </c>
      <c r="C29" s="27" t="s">
        <v>43</v>
      </c>
      <c r="D29" s="27"/>
      <c r="E29" s="27"/>
      <c r="F29" s="28"/>
      <c r="G29" s="29"/>
      <c r="H29" s="28"/>
      <c r="I29" s="29"/>
      <c r="J29" s="28"/>
      <c r="K29" s="29"/>
      <c r="L29" s="28"/>
      <c r="M29" s="29"/>
      <c r="N29" s="28"/>
      <c r="O29" s="29"/>
      <c r="P29" s="28"/>
      <c r="Q29" s="29"/>
      <c r="R29" s="28"/>
      <c r="S29" s="29"/>
      <c r="T29" s="28"/>
      <c r="U29" s="29"/>
      <c r="V29" s="28"/>
      <c r="W29" s="29"/>
      <c r="X29" s="28"/>
      <c r="Y29" s="29"/>
      <c r="Z29" s="28"/>
      <c r="AA29" s="29"/>
      <c r="AB29" s="30">
        <f t="shared" si="0"/>
        <v>0</v>
      </c>
      <c r="AC29" s="31">
        <f t="shared" si="1"/>
        <v>0</v>
      </c>
      <c r="AD29" s="28"/>
      <c r="AE29" s="29"/>
      <c r="AF29" s="28"/>
      <c r="AG29" s="32"/>
      <c r="AH29" s="14"/>
      <c r="AI29" s="14"/>
      <c r="AJ29" s="14"/>
      <c r="AK29" s="14"/>
      <c r="AL29" s="14"/>
      <c r="AM29" s="14"/>
      <c r="AN29" s="14"/>
      <c r="AO29" s="14"/>
      <c r="AP29" s="14"/>
      <c r="AQ29" s="14"/>
      <c r="AR29" s="14"/>
      <c r="AS29" s="14"/>
      <c r="AT29" s="14"/>
      <c r="AU29" s="14"/>
      <c r="AV29" s="14"/>
      <c r="AW29" s="14"/>
    </row>
    <row r="30" spans="1:49" ht="12.75">
      <c r="A30" s="33"/>
      <c r="B30" s="34"/>
      <c r="C30" s="35"/>
      <c r="D30" s="35" t="s">
        <v>44</v>
      </c>
      <c r="E30" s="35" t="s">
        <v>45</v>
      </c>
      <c r="F30" s="36">
        <v>220698</v>
      </c>
      <c r="G30" s="37">
        <v>2</v>
      </c>
      <c r="H30" s="36"/>
      <c r="I30" s="37"/>
      <c r="J30" s="36"/>
      <c r="K30" s="37"/>
      <c r="L30" s="36"/>
      <c r="M30" s="37"/>
      <c r="N30" s="36"/>
      <c r="O30" s="37"/>
      <c r="P30" s="36"/>
      <c r="Q30" s="37"/>
      <c r="R30" s="36"/>
      <c r="S30" s="37"/>
      <c r="T30" s="36"/>
      <c r="U30" s="37"/>
      <c r="V30" s="36"/>
      <c r="W30" s="37"/>
      <c r="X30" s="36"/>
      <c r="Y30" s="37"/>
      <c r="Z30" s="36"/>
      <c r="AA30" s="37"/>
      <c r="AB30" s="38">
        <f t="shared" si="0"/>
        <v>0</v>
      </c>
      <c r="AC30" s="39">
        <f t="shared" si="1"/>
        <v>0</v>
      </c>
      <c r="AD30" s="36"/>
      <c r="AE30" s="37"/>
      <c r="AF30" s="36">
        <v>220698</v>
      </c>
      <c r="AG30" s="40">
        <v>2</v>
      </c>
      <c r="AH30" s="14"/>
      <c r="AI30" s="14"/>
      <c r="AJ30" s="14"/>
      <c r="AK30" s="14"/>
      <c r="AL30" s="14"/>
      <c r="AM30" s="14"/>
      <c r="AN30" s="14"/>
      <c r="AO30" s="14"/>
      <c r="AP30" s="14"/>
      <c r="AQ30" s="14"/>
      <c r="AR30" s="14"/>
      <c r="AS30" s="14"/>
      <c r="AT30" s="14"/>
      <c r="AU30" s="14"/>
      <c r="AV30" s="14"/>
      <c r="AW30" s="14"/>
    </row>
    <row r="31" spans="1:49" ht="12.75">
      <c r="A31" s="33"/>
      <c r="B31" s="34"/>
      <c r="C31" s="35"/>
      <c r="D31" s="35" t="s">
        <v>46</v>
      </c>
      <c r="E31" s="35" t="s">
        <v>47</v>
      </c>
      <c r="F31" s="36">
        <v>994042</v>
      </c>
      <c r="G31" s="37">
        <v>8</v>
      </c>
      <c r="H31" s="36"/>
      <c r="I31" s="37"/>
      <c r="J31" s="36">
        <v>17477</v>
      </c>
      <c r="K31" s="37">
        <v>0</v>
      </c>
      <c r="L31" s="36"/>
      <c r="M31" s="37"/>
      <c r="N31" s="36"/>
      <c r="O31" s="37"/>
      <c r="P31" s="36"/>
      <c r="Q31" s="37"/>
      <c r="R31" s="36"/>
      <c r="S31" s="37"/>
      <c r="T31" s="36"/>
      <c r="U31" s="37"/>
      <c r="V31" s="36"/>
      <c r="W31" s="37"/>
      <c r="X31" s="36"/>
      <c r="Y31" s="37"/>
      <c r="Z31" s="36"/>
      <c r="AA31" s="37"/>
      <c r="AB31" s="38">
        <f t="shared" si="0"/>
        <v>0</v>
      </c>
      <c r="AC31" s="39">
        <f t="shared" si="1"/>
        <v>0</v>
      </c>
      <c r="AD31" s="36">
        <v>-1268</v>
      </c>
      <c r="AE31" s="37">
        <v>0</v>
      </c>
      <c r="AF31" s="36">
        <v>1010251</v>
      </c>
      <c r="AG31" s="40">
        <v>8</v>
      </c>
      <c r="AH31" s="14"/>
      <c r="AI31" s="14"/>
      <c r="AJ31" s="14"/>
      <c r="AK31" s="14"/>
      <c r="AL31" s="14"/>
      <c r="AM31" s="14"/>
      <c r="AN31" s="14"/>
      <c r="AO31" s="14"/>
      <c r="AP31" s="14"/>
      <c r="AQ31" s="14"/>
      <c r="AR31" s="14"/>
      <c r="AS31" s="14"/>
      <c r="AT31" s="14"/>
      <c r="AU31" s="14"/>
      <c r="AV31" s="14"/>
      <c r="AW31" s="14"/>
    </row>
    <row r="32" spans="1:49" ht="12.75">
      <c r="A32" s="33"/>
      <c r="B32" s="34"/>
      <c r="C32" s="27" t="s">
        <v>48</v>
      </c>
      <c r="D32" s="27"/>
      <c r="E32" s="27"/>
      <c r="F32" s="28">
        <v>1214740</v>
      </c>
      <c r="G32" s="29">
        <v>10</v>
      </c>
      <c r="H32" s="28"/>
      <c r="I32" s="29"/>
      <c r="J32" s="28">
        <v>17477</v>
      </c>
      <c r="K32" s="29">
        <v>0</v>
      </c>
      <c r="L32" s="28"/>
      <c r="M32" s="29"/>
      <c r="N32" s="28"/>
      <c r="O32" s="29"/>
      <c r="P32" s="28"/>
      <c r="Q32" s="29"/>
      <c r="R32" s="28"/>
      <c r="S32" s="29"/>
      <c r="T32" s="28"/>
      <c r="U32" s="29"/>
      <c r="V32" s="28"/>
      <c r="W32" s="29"/>
      <c r="X32" s="28"/>
      <c r="Y32" s="29"/>
      <c r="Z32" s="28"/>
      <c r="AA32" s="29"/>
      <c r="AB32" s="30">
        <f t="shared" si="0"/>
        <v>0</v>
      </c>
      <c r="AC32" s="31">
        <f t="shared" si="1"/>
        <v>0</v>
      </c>
      <c r="AD32" s="28">
        <v>-1268</v>
      </c>
      <c r="AE32" s="29">
        <v>0</v>
      </c>
      <c r="AF32" s="28">
        <v>1230949</v>
      </c>
      <c r="AG32" s="32">
        <v>10</v>
      </c>
      <c r="AH32" s="14"/>
      <c r="AI32" s="14"/>
      <c r="AJ32" s="14"/>
      <c r="AK32" s="14"/>
      <c r="AL32" s="14"/>
      <c r="AM32" s="14"/>
      <c r="AN32" s="14"/>
      <c r="AO32" s="14"/>
      <c r="AP32" s="14"/>
      <c r="AQ32" s="14"/>
      <c r="AR32" s="14"/>
      <c r="AS32" s="14"/>
      <c r="AT32" s="14"/>
      <c r="AU32" s="14"/>
      <c r="AV32" s="14"/>
      <c r="AW32" s="14"/>
    </row>
    <row r="33" spans="1:49" ht="12.75">
      <c r="A33" s="33"/>
      <c r="B33" s="34">
        <v>11</v>
      </c>
      <c r="C33" s="27" t="s">
        <v>49</v>
      </c>
      <c r="D33" s="27"/>
      <c r="E33" s="27"/>
      <c r="F33" s="28"/>
      <c r="G33" s="29"/>
      <c r="H33" s="28"/>
      <c r="I33" s="29"/>
      <c r="J33" s="28"/>
      <c r="K33" s="29"/>
      <c r="L33" s="28"/>
      <c r="M33" s="29"/>
      <c r="N33" s="28"/>
      <c r="O33" s="29"/>
      <c r="P33" s="28"/>
      <c r="Q33" s="29"/>
      <c r="R33" s="28"/>
      <c r="S33" s="29"/>
      <c r="T33" s="28"/>
      <c r="U33" s="29"/>
      <c r="V33" s="28"/>
      <c r="W33" s="29"/>
      <c r="X33" s="28"/>
      <c r="Y33" s="29"/>
      <c r="Z33" s="28"/>
      <c r="AA33" s="29"/>
      <c r="AB33" s="30">
        <f t="shared" si="0"/>
        <v>0</v>
      </c>
      <c r="AC33" s="31">
        <f t="shared" si="1"/>
        <v>0</v>
      </c>
      <c r="AD33" s="28"/>
      <c r="AE33" s="29"/>
      <c r="AF33" s="28"/>
      <c r="AG33" s="32"/>
      <c r="AH33" s="14"/>
      <c r="AI33" s="14"/>
      <c r="AJ33" s="14"/>
      <c r="AK33" s="14"/>
      <c r="AL33" s="14"/>
      <c r="AM33" s="14"/>
      <c r="AN33" s="14"/>
      <c r="AO33" s="14"/>
      <c r="AP33" s="14"/>
      <c r="AQ33" s="14"/>
      <c r="AR33" s="14"/>
      <c r="AS33" s="14"/>
      <c r="AT33" s="14"/>
      <c r="AU33" s="14"/>
      <c r="AV33" s="14"/>
      <c r="AW33" s="14"/>
    </row>
    <row r="34" spans="1:49" ht="12.75">
      <c r="A34" s="33"/>
      <c r="B34" s="34"/>
      <c r="C34" s="35"/>
      <c r="D34" s="35" t="s">
        <v>50</v>
      </c>
      <c r="E34" s="35" t="s">
        <v>49</v>
      </c>
      <c r="F34" s="36">
        <v>563909</v>
      </c>
      <c r="G34" s="37">
        <v>5</v>
      </c>
      <c r="H34" s="36"/>
      <c r="I34" s="37"/>
      <c r="J34" s="36">
        <v>8302</v>
      </c>
      <c r="K34" s="37">
        <v>0</v>
      </c>
      <c r="L34" s="36"/>
      <c r="M34" s="37"/>
      <c r="N34" s="36"/>
      <c r="O34" s="37"/>
      <c r="P34" s="36"/>
      <c r="Q34" s="37"/>
      <c r="R34" s="36"/>
      <c r="S34" s="37"/>
      <c r="T34" s="36"/>
      <c r="U34" s="37"/>
      <c r="V34" s="36"/>
      <c r="W34" s="37"/>
      <c r="X34" s="36"/>
      <c r="Y34" s="37"/>
      <c r="Z34" s="36"/>
      <c r="AA34" s="37"/>
      <c r="AB34" s="38">
        <f t="shared" si="0"/>
        <v>0</v>
      </c>
      <c r="AC34" s="39">
        <f t="shared" si="1"/>
        <v>0</v>
      </c>
      <c r="AD34" s="36"/>
      <c r="AE34" s="37"/>
      <c r="AF34" s="36">
        <v>572211</v>
      </c>
      <c r="AG34" s="40">
        <v>5</v>
      </c>
      <c r="AH34" s="14"/>
      <c r="AI34" s="14"/>
      <c r="AJ34" s="14"/>
      <c r="AK34" s="14"/>
      <c r="AL34" s="14"/>
      <c r="AM34" s="14"/>
      <c r="AN34" s="14"/>
      <c r="AO34" s="14"/>
      <c r="AP34" s="14"/>
      <c r="AQ34" s="14"/>
      <c r="AR34" s="14"/>
      <c r="AS34" s="14"/>
      <c r="AT34" s="14"/>
      <c r="AU34" s="14"/>
      <c r="AV34" s="14"/>
      <c r="AW34" s="14"/>
    </row>
    <row r="35" spans="1:49" ht="12.75">
      <c r="A35" s="33"/>
      <c r="B35" s="34"/>
      <c r="C35" s="27" t="s">
        <v>51</v>
      </c>
      <c r="D35" s="27"/>
      <c r="E35" s="27"/>
      <c r="F35" s="28">
        <v>563909</v>
      </c>
      <c r="G35" s="29">
        <v>5</v>
      </c>
      <c r="H35" s="28"/>
      <c r="I35" s="29"/>
      <c r="J35" s="28">
        <v>8302</v>
      </c>
      <c r="K35" s="29">
        <v>0</v>
      </c>
      <c r="L35" s="28"/>
      <c r="M35" s="29"/>
      <c r="N35" s="28"/>
      <c r="O35" s="29"/>
      <c r="P35" s="28"/>
      <c r="Q35" s="29"/>
      <c r="R35" s="28"/>
      <c r="S35" s="29"/>
      <c r="T35" s="28"/>
      <c r="U35" s="29"/>
      <c r="V35" s="28"/>
      <c r="W35" s="29"/>
      <c r="X35" s="28"/>
      <c r="Y35" s="29"/>
      <c r="Z35" s="28"/>
      <c r="AA35" s="29"/>
      <c r="AB35" s="30">
        <f t="shared" si="0"/>
        <v>0</v>
      </c>
      <c r="AC35" s="31">
        <f t="shared" si="1"/>
        <v>0</v>
      </c>
      <c r="AD35" s="28"/>
      <c r="AE35" s="29"/>
      <c r="AF35" s="28">
        <v>572211</v>
      </c>
      <c r="AG35" s="32">
        <v>5</v>
      </c>
      <c r="AH35" s="14"/>
      <c r="AI35" s="14"/>
      <c r="AJ35" s="14"/>
      <c r="AK35" s="14"/>
      <c r="AL35" s="14"/>
      <c r="AM35" s="14"/>
      <c r="AN35" s="14"/>
      <c r="AO35" s="14"/>
      <c r="AP35" s="14"/>
      <c r="AQ35" s="14"/>
      <c r="AR35" s="14"/>
      <c r="AS35" s="14"/>
      <c r="AT35" s="14"/>
      <c r="AU35" s="14"/>
      <c r="AV35" s="14"/>
      <c r="AW35" s="14"/>
    </row>
    <row r="36" spans="1:49" ht="12.75">
      <c r="A36" s="33"/>
      <c r="B36" s="34">
        <v>12</v>
      </c>
      <c r="C36" s="27" t="s">
        <v>52</v>
      </c>
      <c r="D36" s="27"/>
      <c r="E36" s="27"/>
      <c r="F36" s="28"/>
      <c r="G36" s="29"/>
      <c r="H36" s="28"/>
      <c r="I36" s="29"/>
      <c r="J36" s="28"/>
      <c r="K36" s="29"/>
      <c r="L36" s="28"/>
      <c r="M36" s="29"/>
      <c r="N36" s="28"/>
      <c r="O36" s="29"/>
      <c r="P36" s="28"/>
      <c r="Q36" s="29"/>
      <c r="R36" s="28"/>
      <c r="S36" s="29"/>
      <c r="T36" s="28"/>
      <c r="U36" s="29"/>
      <c r="V36" s="28"/>
      <c r="W36" s="29"/>
      <c r="X36" s="28"/>
      <c r="Y36" s="29"/>
      <c r="Z36" s="28"/>
      <c r="AA36" s="29"/>
      <c r="AB36" s="30">
        <f t="shared" si="0"/>
        <v>0</v>
      </c>
      <c r="AC36" s="31">
        <f t="shared" si="1"/>
        <v>0</v>
      </c>
      <c r="AD36" s="28"/>
      <c r="AE36" s="29"/>
      <c r="AF36" s="28"/>
      <c r="AG36" s="32"/>
      <c r="AH36" s="14"/>
      <c r="AI36" s="14"/>
      <c r="AJ36" s="14"/>
      <c r="AK36" s="14"/>
      <c r="AL36" s="14"/>
      <c r="AM36" s="14"/>
      <c r="AN36" s="14"/>
      <c r="AO36" s="14"/>
      <c r="AP36" s="14"/>
      <c r="AQ36" s="14"/>
      <c r="AR36" s="14"/>
      <c r="AS36" s="14"/>
      <c r="AT36" s="14"/>
      <c r="AU36" s="14"/>
      <c r="AV36" s="14"/>
      <c r="AW36" s="14"/>
    </row>
    <row r="37" spans="1:49" ht="12.75">
      <c r="A37" s="33"/>
      <c r="B37" s="34"/>
      <c r="C37" s="35"/>
      <c r="D37" s="35" t="s">
        <v>53</v>
      </c>
      <c r="E37" s="35" t="s">
        <v>52</v>
      </c>
      <c r="F37" s="36">
        <v>675082</v>
      </c>
      <c r="G37" s="37">
        <v>4</v>
      </c>
      <c r="H37" s="36"/>
      <c r="I37" s="37"/>
      <c r="J37" s="36">
        <v>6995</v>
      </c>
      <c r="K37" s="37">
        <v>0</v>
      </c>
      <c r="L37" s="36"/>
      <c r="M37" s="37"/>
      <c r="N37" s="36"/>
      <c r="O37" s="37"/>
      <c r="P37" s="36"/>
      <c r="Q37" s="37"/>
      <c r="R37" s="36"/>
      <c r="S37" s="37"/>
      <c r="T37" s="36"/>
      <c r="U37" s="37"/>
      <c r="V37" s="36"/>
      <c r="W37" s="37"/>
      <c r="X37" s="36"/>
      <c r="Y37" s="37"/>
      <c r="Z37" s="36"/>
      <c r="AA37" s="37"/>
      <c r="AB37" s="38">
        <f t="shared" si="0"/>
        <v>0</v>
      </c>
      <c r="AC37" s="39">
        <f t="shared" si="1"/>
        <v>0</v>
      </c>
      <c r="AD37" s="36"/>
      <c r="AE37" s="37"/>
      <c r="AF37" s="36">
        <v>682077</v>
      </c>
      <c r="AG37" s="40">
        <v>4</v>
      </c>
      <c r="AH37" s="14"/>
      <c r="AI37" s="14"/>
      <c r="AJ37" s="14"/>
      <c r="AK37" s="14"/>
      <c r="AL37" s="14"/>
      <c r="AM37" s="14"/>
      <c r="AN37" s="14"/>
      <c r="AO37" s="14"/>
      <c r="AP37" s="14"/>
      <c r="AQ37" s="14"/>
      <c r="AR37" s="14"/>
      <c r="AS37" s="14"/>
      <c r="AT37" s="14"/>
      <c r="AU37" s="14"/>
      <c r="AV37" s="14"/>
      <c r="AW37" s="14"/>
    </row>
    <row r="38" spans="1:49" ht="12.75">
      <c r="A38" s="33"/>
      <c r="B38" s="34"/>
      <c r="C38" s="27" t="s">
        <v>54</v>
      </c>
      <c r="D38" s="27"/>
      <c r="E38" s="27"/>
      <c r="F38" s="28">
        <v>675082</v>
      </c>
      <c r="G38" s="29">
        <v>4</v>
      </c>
      <c r="H38" s="28"/>
      <c r="I38" s="29"/>
      <c r="J38" s="28">
        <v>6995</v>
      </c>
      <c r="K38" s="29">
        <v>0</v>
      </c>
      <c r="L38" s="28"/>
      <c r="M38" s="29"/>
      <c r="N38" s="28"/>
      <c r="O38" s="29"/>
      <c r="P38" s="28"/>
      <c r="Q38" s="29"/>
      <c r="R38" s="28"/>
      <c r="S38" s="29"/>
      <c r="T38" s="28"/>
      <c r="U38" s="29"/>
      <c r="V38" s="28"/>
      <c r="W38" s="29"/>
      <c r="X38" s="28"/>
      <c r="Y38" s="29"/>
      <c r="Z38" s="28"/>
      <c r="AA38" s="29"/>
      <c r="AB38" s="30">
        <f t="shared" si="0"/>
        <v>0</v>
      </c>
      <c r="AC38" s="31">
        <f t="shared" si="1"/>
        <v>0</v>
      </c>
      <c r="AD38" s="28"/>
      <c r="AE38" s="29"/>
      <c r="AF38" s="28">
        <v>682077</v>
      </c>
      <c r="AG38" s="32">
        <v>4</v>
      </c>
      <c r="AH38" s="14"/>
      <c r="AI38" s="14"/>
      <c r="AJ38" s="14"/>
      <c r="AK38" s="14"/>
      <c r="AL38" s="14"/>
      <c r="AM38" s="14"/>
      <c r="AN38" s="14"/>
      <c r="AO38" s="14"/>
      <c r="AP38" s="14"/>
      <c r="AQ38" s="14"/>
      <c r="AR38" s="14"/>
      <c r="AS38" s="14"/>
      <c r="AT38" s="14"/>
      <c r="AU38" s="14"/>
      <c r="AV38" s="14"/>
      <c r="AW38" s="14"/>
    </row>
    <row r="39" spans="1:49" ht="12.75">
      <c r="A39" s="33"/>
      <c r="B39" s="34">
        <v>13</v>
      </c>
      <c r="C39" s="27" t="s">
        <v>55</v>
      </c>
      <c r="D39" s="27"/>
      <c r="E39" s="27"/>
      <c r="F39" s="28"/>
      <c r="G39" s="29"/>
      <c r="H39" s="28"/>
      <c r="I39" s="29"/>
      <c r="J39" s="28"/>
      <c r="K39" s="29"/>
      <c r="L39" s="28"/>
      <c r="M39" s="29"/>
      <c r="N39" s="28"/>
      <c r="O39" s="29"/>
      <c r="P39" s="28"/>
      <c r="Q39" s="29"/>
      <c r="R39" s="28"/>
      <c r="S39" s="29"/>
      <c r="T39" s="28"/>
      <c r="U39" s="29"/>
      <c r="V39" s="28"/>
      <c r="W39" s="29"/>
      <c r="X39" s="28"/>
      <c r="Y39" s="29"/>
      <c r="Z39" s="28"/>
      <c r="AA39" s="29"/>
      <c r="AB39" s="30">
        <f t="shared" si="0"/>
        <v>0</v>
      </c>
      <c r="AC39" s="31">
        <f t="shared" si="1"/>
        <v>0</v>
      </c>
      <c r="AD39" s="28"/>
      <c r="AE39" s="29"/>
      <c r="AF39" s="28"/>
      <c r="AG39" s="32"/>
      <c r="AH39" s="14"/>
      <c r="AI39" s="14"/>
      <c r="AJ39" s="14"/>
      <c r="AK39" s="14"/>
      <c r="AL39" s="14"/>
      <c r="AM39" s="14"/>
      <c r="AN39" s="14"/>
      <c r="AO39" s="14"/>
      <c r="AP39" s="14"/>
      <c r="AQ39" s="14"/>
      <c r="AR39" s="14"/>
      <c r="AS39" s="14"/>
      <c r="AT39" s="14"/>
      <c r="AU39" s="14"/>
      <c r="AV39" s="14"/>
      <c r="AW39" s="14"/>
    </row>
    <row r="40" spans="1:49" ht="12.75">
      <c r="A40" s="33"/>
      <c r="B40" s="34"/>
      <c r="C40" s="35"/>
      <c r="D40" s="35" t="s">
        <v>56</v>
      </c>
      <c r="E40" s="35" t="s">
        <v>55</v>
      </c>
      <c r="F40" s="36">
        <v>335344</v>
      </c>
      <c r="G40" s="37">
        <v>4</v>
      </c>
      <c r="H40" s="36"/>
      <c r="I40" s="37"/>
      <c r="J40" s="36"/>
      <c r="K40" s="37"/>
      <c r="L40" s="36"/>
      <c r="M40" s="37"/>
      <c r="N40" s="36"/>
      <c r="O40" s="37"/>
      <c r="P40" s="36"/>
      <c r="Q40" s="37"/>
      <c r="R40" s="36"/>
      <c r="S40" s="37"/>
      <c r="T40" s="36"/>
      <c r="U40" s="37"/>
      <c r="V40" s="36"/>
      <c r="W40" s="37"/>
      <c r="X40" s="36"/>
      <c r="Y40" s="37"/>
      <c r="Z40" s="36"/>
      <c r="AA40" s="37"/>
      <c r="AB40" s="38">
        <f t="shared" si="0"/>
        <v>0</v>
      </c>
      <c r="AC40" s="39">
        <f t="shared" si="1"/>
        <v>0</v>
      </c>
      <c r="AD40" s="36"/>
      <c r="AE40" s="37"/>
      <c r="AF40" s="36">
        <v>335344</v>
      </c>
      <c r="AG40" s="40">
        <v>4</v>
      </c>
      <c r="AH40" s="14"/>
      <c r="AI40" s="14"/>
      <c r="AJ40" s="14"/>
      <c r="AK40" s="14"/>
      <c r="AL40" s="14"/>
      <c r="AM40" s="14"/>
      <c r="AN40" s="14"/>
      <c r="AO40" s="14"/>
      <c r="AP40" s="14"/>
      <c r="AQ40" s="14"/>
      <c r="AR40" s="14"/>
      <c r="AS40" s="14"/>
      <c r="AT40" s="14"/>
      <c r="AU40" s="14"/>
      <c r="AV40" s="14"/>
      <c r="AW40" s="14"/>
    </row>
    <row r="41" spans="1:49" ht="12.75">
      <c r="A41" s="33"/>
      <c r="B41" s="34"/>
      <c r="C41" s="27" t="s">
        <v>57</v>
      </c>
      <c r="D41" s="27"/>
      <c r="E41" s="27"/>
      <c r="F41" s="28">
        <v>335344</v>
      </c>
      <c r="G41" s="29">
        <v>4</v>
      </c>
      <c r="H41" s="28"/>
      <c r="I41" s="29"/>
      <c r="J41" s="28"/>
      <c r="K41" s="29"/>
      <c r="L41" s="28"/>
      <c r="M41" s="29"/>
      <c r="N41" s="28"/>
      <c r="O41" s="29"/>
      <c r="P41" s="28"/>
      <c r="Q41" s="29"/>
      <c r="R41" s="28"/>
      <c r="S41" s="29"/>
      <c r="T41" s="28"/>
      <c r="U41" s="29"/>
      <c r="V41" s="28"/>
      <c r="W41" s="29"/>
      <c r="X41" s="28"/>
      <c r="Y41" s="29"/>
      <c r="Z41" s="28"/>
      <c r="AA41" s="29"/>
      <c r="AB41" s="30">
        <f t="shared" si="0"/>
        <v>0</v>
      </c>
      <c r="AC41" s="31">
        <f t="shared" si="1"/>
        <v>0</v>
      </c>
      <c r="AD41" s="28"/>
      <c r="AE41" s="29"/>
      <c r="AF41" s="28">
        <v>335344</v>
      </c>
      <c r="AG41" s="32">
        <v>4</v>
      </c>
      <c r="AH41" s="14"/>
      <c r="AI41" s="14"/>
      <c r="AJ41" s="14"/>
      <c r="AK41" s="14"/>
      <c r="AL41" s="14"/>
      <c r="AM41" s="14"/>
      <c r="AN41" s="14"/>
      <c r="AO41" s="14"/>
      <c r="AP41" s="14"/>
      <c r="AQ41" s="14"/>
      <c r="AR41" s="14"/>
      <c r="AS41" s="14"/>
      <c r="AT41" s="14"/>
      <c r="AU41" s="14"/>
      <c r="AV41" s="14"/>
      <c r="AW41" s="14"/>
    </row>
    <row r="42" spans="1:49" ht="12.75">
      <c r="A42" s="33"/>
      <c r="B42" s="34">
        <v>14</v>
      </c>
      <c r="C42" s="27" t="s">
        <v>58</v>
      </c>
      <c r="D42" s="27"/>
      <c r="E42" s="27"/>
      <c r="F42" s="28"/>
      <c r="G42" s="29"/>
      <c r="H42" s="28"/>
      <c r="I42" s="29"/>
      <c r="J42" s="28"/>
      <c r="K42" s="29"/>
      <c r="L42" s="28"/>
      <c r="M42" s="29"/>
      <c r="N42" s="28"/>
      <c r="O42" s="29"/>
      <c r="P42" s="28"/>
      <c r="Q42" s="29"/>
      <c r="R42" s="28"/>
      <c r="S42" s="29"/>
      <c r="T42" s="28"/>
      <c r="U42" s="29"/>
      <c r="V42" s="28"/>
      <c r="W42" s="29"/>
      <c r="X42" s="28"/>
      <c r="Y42" s="29"/>
      <c r="Z42" s="28"/>
      <c r="AA42" s="29"/>
      <c r="AB42" s="30">
        <f t="shared" si="0"/>
        <v>0</v>
      </c>
      <c r="AC42" s="31">
        <f t="shared" si="1"/>
        <v>0</v>
      </c>
      <c r="AD42" s="28"/>
      <c r="AE42" s="29"/>
      <c r="AF42" s="28"/>
      <c r="AG42" s="32"/>
      <c r="AH42" s="14"/>
      <c r="AI42" s="14"/>
      <c r="AJ42" s="14"/>
      <c r="AK42" s="14"/>
      <c r="AL42" s="14"/>
      <c r="AM42" s="14"/>
      <c r="AN42" s="14"/>
      <c r="AO42" s="14"/>
      <c r="AP42" s="14"/>
      <c r="AQ42" s="14"/>
      <c r="AR42" s="14"/>
      <c r="AS42" s="14"/>
      <c r="AT42" s="14"/>
      <c r="AU42" s="14"/>
      <c r="AV42" s="14"/>
      <c r="AW42" s="14"/>
    </row>
    <row r="43" spans="1:49" ht="12.75">
      <c r="A43" s="33"/>
      <c r="B43" s="34"/>
      <c r="C43" s="35"/>
      <c r="D43" s="35" t="s">
        <v>59</v>
      </c>
      <c r="E43" s="35" t="s">
        <v>58</v>
      </c>
      <c r="F43" s="36">
        <v>280000</v>
      </c>
      <c r="G43" s="37"/>
      <c r="H43" s="36"/>
      <c r="I43" s="37"/>
      <c r="J43" s="36"/>
      <c r="K43" s="37"/>
      <c r="L43" s="36"/>
      <c r="M43" s="37"/>
      <c r="N43" s="36"/>
      <c r="O43" s="37"/>
      <c r="P43" s="36"/>
      <c r="Q43" s="37"/>
      <c r="R43" s="36"/>
      <c r="S43" s="37"/>
      <c r="T43" s="36"/>
      <c r="U43" s="37"/>
      <c r="V43" s="36"/>
      <c r="W43" s="37"/>
      <c r="X43" s="36"/>
      <c r="Y43" s="37"/>
      <c r="Z43" s="36"/>
      <c r="AA43" s="37"/>
      <c r="AB43" s="38">
        <f t="shared" si="0"/>
        <v>0</v>
      </c>
      <c r="AC43" s="39">
        <f t="shared" si="1"/>
        <v>0</v>
      </c>
      <c r="AD43" s="36"/>
      <c r="AE43" s="37"/>
      <c r="AF43" s="36">
        <v>280000</v>
      </c>
      <c r="AG43" s="40"/>
      <c r="AH43" s="14"/>
      <c r="AI43" s="14"/>
      <c r="AJ43" s="14"/>
      <c r="AK43" s="14"/>
      <c r="AL43" s="14"/>
      <c r="AM43" s="14"/>
      <c r="AN43" s="14"/>
      <c r="AO43" s="14"/>
      <c r="AP43" s="14"/>
      <c r="AQ43" s="14"/>
      <c r="AR43" s="14"/>
      <c r="AS43" s="14"/>
      <c r="AT43" s="14"/>
      <c r="AU43" s="14"/>
      <c r="AV43" s="14"/>
      <c r="AW43" s="14"/>
    </row>
    <row r="44" spans="1:49" ht="12.75">
      <c r="A44" s="33"/>
      <c r="B44" s="34"/>
      <c r="C44" s="27" t="s">
        <v>60</v>
      </c>
      <c r="D44" s="27"/>
      <c r="E44" s="27"/>
      <c r="F44" s="28">
        <v>280000</v>
      </c>
      <c r="G44" s="29"/>
      <c r="H44" s="28"/>
      <c r="I44" s="29"/>
      <c r="J44" s="28"/>
      <c r="K44" s="29"/>
      <c r="L44" s="28"/>
      <c r="M44" s="29"/>
      <c r="N44" s="28"/>
      <c r="O44" s="29"/>
      <c r="P44" s="28"/>
      <c r="Q44" s="29"/>
      <c r="R44" s="28"/>
      <c r="S44" s="29"/>
      <c r="T44" s="28"/>
      <c r="U44" s="29"/>
      <c r="V44" s="28"/>
      <c r="W44" s="29"/>
      <c r="X44" s="28"/>
      <c r="Y44" s="29"/>
      <c r="Z44" s="28"/>
      <c r="AA44" s="29"/>
      <c r="AB44" s="30">
        <f t="shared" si="0"/>
        <v>0</v>
      </c>
      <c r="AC44" s="31">
        <f t="shared" si="1"/>
        <v>0</v>
      </c>
      <c r="AD44" s="28"/>
      <c r="AE44" s="29"/>
      <c r="AF44" s="28">
        <v>280000</v>
      </c>
      <c r="AG44" s="32"/>
      <c r="AH44" s="14"/>
      <c r="AI44" s="14"/>
      <c r="AJ44" s="14"/>
      <c r="AK44" s="14"/>
      <c r="AL44" s="14"/>
      <c r="AM44" s="14"/>
      <c r="AN44" s="14"/>
      <c r="AO44" s="14"/>
      <c r="AP44" s="14"/>
      <c r="AQ44" s="14"/>
      <c r="AR44" s="14"/>
      <c r="AS44" s="14"/>
      <c r="AT44" s="14"/>
      <c r="AU44" s="14"/>
      <c r="AV44" s="14"/>
      <c r="AW44" s="14"/>
    </row>
    <row r="45" spans="1:49" ht="12.75">
      <c r="A45" s="33"/>
      <c r="B45" s="34">
        <v>15</v>
      </c>
      <c r="C45" s="27" t="s">
        <v>61</v>
      </c>
      <c r="D45" s="27"/>
      <c r="E45" s="27"/>
      <c r="F45" s="28"/>
      <c r="G45" s="29"/>
      <c r="H45" s="28"/>
      <c r="I45" s="29"/>
      <c r="J45" s="28"/>
      <c r="K45" s="29"/>
      <c r="L45" s="28"/>
      <c r="M45" s="29"/>
      <c r="N45" s="28"/>
      <c r="O45" s="29"/>
      <c r="P45" s="28"/>
      <c r="Q45" s="29"/>
      <c r="R45" s="28"/>
      <c r="S45" s="29"/>
      <c r="T45" s="28"/>
      <c r="U45" s="29"/>
      <c r="V45" s="28"/>
      <c r="W45" s="29"/>
      <c r="X45" s="28"/>
      <c r="Y45" s="29"/>
      <c r="Z45" s="28"/>
      <c r="AA45" s="29"/>
      <c r="AB45" s="30">
        <f t="shared" si="0"/>
        <v>0</v>
      </c>
      <c r="AC45" s="31">
        <f t="shared" si="1"/>
        <v>0</v>
      </c>
      <c r="AD45" s="28"/>
      <c r="AE45" s="29"/>
      <c r="AF45" s="28"/>
      <c r="AG45" s="32"/>
      <c r="AH45" s="14"/>
      <c r="AI45" s="14"/>
      <c r="AJ45" s="14"/>
      <c r="AK45" s="14"/>
      <c r="AL45" s="14"/>
      <c r="AM45" s="14"/>
      <c r="AN45" s="14"/>
      <c r="AO45" s="14"/>
      <c r="AP45" s="14"/>
      <c r="AQ45" s="14"/>
      <c r="AR45" s="14"/>
      <c r="AS45" s="14"/>
      <c r="AT45" s="14"/>
      <c r="AU45" s="14"/>
      <c r="AV45" s="14"/>
      <c r="AW45" s="14"/>
    </row>
    <row r="46" spans="1:49" ht="12.75">
      <c r="A46" s="33"/>
      <c r="B46" s="34"/>
      <c r="C46" s="35"/>
      <c r="D46" s="35" t="s">
        <v>62</v>
      </c>
      <c r="E46" s="35" t="s">
        <v>61</v>
      </c>
      <c r="F46" s="36">
        <v>345604</v>
      </c>
      <c r="G46" s="37">
        <v>2.5</v>
      </c>
      <c r="H46" s="36"/>
      <c r="I46" s="37"/>
      <c r="J46" s="36"/>
      <c r="K46" s="37"/>
      <c r="L46" s="36"/>
      <c r="M46" s="37"/>
      <c r="N46" s="36"/>
      <c r="O46" s="37"/>
      <c r="P46" s="36"/>
      <c r="Q46" s="37"/>
      <c r="R46" s="36"/>
      <c r="S46" s="37"/>
      <c r="T46" s="36"/>
      <c r="U46" s="37"/>
      <c r="V46" s="36"/>
      <c r="W46" s="37"/>
      <c r="X46" s="36"/>
      <c r="Y46" s="37"/>
      <c r="Z46" s="36"/>
      <c r="AA46" s="37"/>
      <c r="AB46" s="38">
        <f t="shared" si="0"/>
        <v>0</v>
      </c>
      <c r="AC46" s="39">
        <f t="shared" si="1"/>
        <v>0</v>
      </c>
      <c r="AD46" s="36"/>
      <c r="AE46" s="37"/>
      <c r="AF46" s="36">
        <v>345604</v>
      </c>
      <c r="AG46" s="40">
        <v>2.5</v>
      </c>
      <c r="AH46" s="14"/>
      <c r="AI46" s="14"/>
      <c r="AJ46" s="14"/>
      <c r="AK46" s="14"/>
      <c r="AL46" s="14"/>
      <c r="AM46" s="14"/>
      <c r="AN46" s="14"/>
      <c r="AO46" s="14"/>
      <c r="AP46" s="14"/>
      <c r="AQ46" s="14"/>
      <c r="AR46" s="14"/>
      <c r="AS46" s="14"/>
      <c r="AT46" s="14"/>
      <c r="AU46" s="14"/>
      <c r="AV46" s="14"/>
      <c r="AW46" s="14"/>
    </row>
    <row r="47" spans="1:49" ht="12.75">
      <c r="A47" s="33"/>
      <c r="B47" s="34"/>
      <c r="C47" s="27" t="s">
        <v>63</v>
      </c>
      <c r="D47" s="27"/>
      <c r="E47" s="27"/>
      <c r="F47" s="28">
        <v>345604</v>
      </c>
      <c r="G47" s="29">
        <v>2.5</v>
      </c>
      <c r="H47" s="28"/>
      <c r="I47" s="29"/>
      <c r="J47" s="28"/>
      <c r="K47" s="29"/>
      <c r="L47" s="28"/>
      <c r="M47" s="29"/>
      <c r="N47" s="28"/>
      <c r="O47" s="29"/>
      <c r="P47" s="28"/>
      <c r="Q47" s="29"/>
      <c r="R47" s="28"/>
      <c r="S47" s="29"/>
      <c r="T47" s="28"/>
      <c r="U47" s="29"/>
      <c r="V47" s="28"/>
      <c r="W47" s="29"/>
      <c r="X47" s="28"/>
      <c r="Y47" s="29"/>
      <c r="Z47" s="28"/>
      <c r="AA47" s="29"/>
      <c r="AB47" s="30">
        <f t="shared" si="0"/>
        <v>0</v>
      </c>
      <c r="AC47" s="31">
        <f t="shared" si="1"/>
        <v>0</v>
      </c>
      <c r="AD47" s="28"/>
      <c r="AE47" s="29"/>
      <c r="AF47" s="28">
        <v>345604</v>
      </c>
      <c r="AG47" s="32">
        <v>2.5</v>
      </c>
      <c r="AH47" s="14"/>
      <c r="AI47" s="14"/>
      <c r="AJ47" s="14"/>
      <c r="AK47" s="14"/>
      <c r="AL47" s="14"/>
      <c r="AM47" s="14"/>
      <c r="AN47" s="14"/>
      <c r="AO47" s="14"/>
      <c r="AP47" s="14"/>
      <c r="AQ47" s="14"/>
      <c r="AR47" s="14"/>
      <c r="AS47" s="14"/>
      <c r="AT47" s="14"/>
      <c r="AU47" s="14"/>
      <c r="AV47" s="14"/>
      <c r="AW47" s="14"/>
    </row>
    <row r="48" spans="1:49" ht="12.75">
      <c r="A48" s="33"/>
      <c r="B48" s="34">
        <v>16</v>
      </c>
      <c r="C48" s="27" t="s">
        <v>64</v>
      </c>
      <c r="D48" s="27"/>
      <c r="E48" s="27"/>
      <c r="F48" s="28"/>
      <c r="G48" s="29"/>
      <c r="H48" s="28"/>
      <c r="I48" s="29"/>
      <c r="J48" s="28"/>
      <c r="K48" s="29"/>
      <c r="L48" s="28"/>
      <c r="M48" s="29"/>
      <c r="N48" s="28"/>
      <c r="O48" s="29"/>
      <c r="P48" s="28"/>
      <c r="Q48" s="29"/>
      <c r="R48" s="28"/>
      <c r="S48" s="29"/>
      <c r="T48" s="28"/>
      <c r="U48" s="29"/>
      <c r="V48" s="28"/>
      <c r="W48" s="29"/>
      <c r="X48" s="28"/>
      <c r="Y48" s="29"/>
      <c r="Z48" s="28"/>
      <c r="AA48" s="29"/>
      <c r="AB48" s="30">
        <f t="shared" si="0"/>
        <v>0</v>
      </c>
      <c r="AC48" s="31">
        <f t="shared" si="1"/>
        <v>0</v>
      </c>
      <c r="AD48" s="28"/>
      <c r="AE48" s="29"/>
      <c r="AF48" s="28"/>
      <c r="AG48" s="32"/>
      <c r="AH48" s="14"/>
      <c r="AI48" s="14"/>
      <c r="AJ48" s="14"/>
      <c r="AK48" s="14"/>
      <c r="AL48" s="14"/>
      <c r="AM48" s="14"/>
      <c r="AN48" s="14"/>
      <c r="AO48" s="14"/>
      <c r="AP48" s="14"/>
      <c r="AQ48" s="14"/>
      <c r="AR48" s="14"/>
      <c r="AS48" s="14"/>
      <c r="AT48" s="14"/>
      <c r="AU48" s="14"/>
      <c r="AV48" s="14"/>
      <c r="AW48" s="14"/>
    </row>
    <row r="49" spans="1:49" ht="12.75">
      <c r="A49" s="33"/>
      <c r="B49" s="34"/>
      <c r="C49" s="35"/>
      <c r="D49" s="35" t="s">
        <v>65</v>
      </c>
      <c r="E49" s="35" t="s">
        <v>64</v>
      </c>
      <c r="F49" s="36">
        <v>327411</v>
      </c>
      <c r="G49" s="37">
        <v>2</v>
      </c>
      <c r="H49" s="36"/>
      <c r="I49" s="37"/>
      <c r="J49" s="36"/>
      <c r="K49" s="37"/>
      <c r="L49" s="36"/>
      <c r="M49" s="37"/>
      <c r="N49" s="36"/>
      <c r="O49" s="37"/>
      <c r="P49" s="36"/>
      <c r="Q49" s="37"/>
      <c r="R49" s="36"/>
      <c r="S49" s="37"/>
      <c r="T49" s="36"/>
      <c r="U49" s="37"/>
      <c r="V49" s="36"/>
      <c r="W49" s="37"/>
      <c r="X49" s="36"/>
      <c r="Y49" s="37"/>
      <c r="Z49" s="36"/>
      <c r="AA49" s="37"/>
      <c r="AB49" s="38">
        <f t="shared" si="0"/>
        <v>0</v>
      </c>
      <c r="AC49" s="39">
        <f t="shared" si="1"/>
        <v>0</v>
      </c>
      <c r="AD49" s="36"/>
      <c r="AE49" s="37"/>
      <c r="AF49" s="36">
        <v>327411</v>
      </c>
      <c r="AG49" s="40">
        <v>2</v>
      </c>
      <c r="AH49" s="14"/>
      <c r="AI49" s="14"/>
      <c r="AJ49" s="14"/>
      <c r="AK49" s="14"/>
      <c r="AL49" s="14"/>
      <c r="AM49" s="14"/>
      <c r="AN49" s="14"/>
      <c r="AO49" s="14"/>
      <c r="AP49" s="14"/>
      <c r="AQ49" s="14"/>
      <c r="AR49" s="14"/>
      <c r="AS49" s="14"/>
      <c r="AT49" s="14"/>
      <c r="AU49" s="14"/>
      <c r="AV49" s="14"/>
      <c r="AW49" s="14"/>
    </row>
    <row r="50" spans="1:49" ht="12.75">
      <c r="A50" s="33"/>
      <c r="B50" s="34"/>
      <c r="C50" s="27" t="s">
        <v>66</v>
      </c>
      <c r="D50" s="27"/>
      <c r="E50" s="27"/>
      <c r="F50" s="28">
        <v>327411</v>
      </c>
      <c r="G50" s="29">
        <v>2</v>
      </c>
      <c r="H50" s="28"/>
      <c r="I50" s="29"/>
      <c r="J50" s="28"/>
      <c r="K50" s="29"/>
      <c r="L50" s="28"/>
      <c r="M50" s="29"/>
      <c r="N50" s="28"/>
      <c r="O50" s="29"/>
      <c r="P50" s="28"/>
      <c r="Q50" s="29"/>
      <c r="R50" s="28"/>
      <c r="S50" s="29"/>
      <c r="T50" s="28"/>
      <c r="U50" s="29"/>
      <c r="V50" s="28"/>
      <c r="W50" s="29"/>
      <c r="X50" s="28"/>
      <c r="Y50" s="29"/>
      <c r="Z50" s="28"/>
      <c r="AA50" s="29"/>
      <c r="AB50" s="30">
        <f t="shared" si="0"/>
        <v>0</v>
      </c>
      <c r="AC50" s="31">
        <f t="shared" si="1"/>
        <v>0</v>
      </c>
      <c r="AD50" s="28"/>
      <c r="AE50" s="29"/>
      <c r="AF50" s="28">
        <v>327411</v>
      </c>
      <c r="AG50" s="32">
        <v>2</v>
      </c>
      <c r="AH50" s="14"/>
      <c r="AI50" s="14"/>
      <c r="AJ50" s="14"/>
      <c r="AK50" s="14"/>
      <c r="AL50" s="14"/>
      <c r="AM50" s="14"/>
      <c r="AN50" s="14"/>
      <c r="AO50" s="14"/>
      <c r="AP50" s="14"/>
      <c r="AQ50" s="14"/>
      <c r="AR50" s="14"/>
      <c r="AS50" s="14"/>
      <c r="AT50" s="14"/>
      <c r="AU50" s="14"/>
      <c r="AV50" s="14"/>
      <c r="AW50" s="14"/>
    </row>
    <row r="51" spans="1:49" ht="12.75">
      <c r="A51" s="33"/>
      <c r="B51" s="34">
        <v>17</v>
      </c>
      <c r="C51" s="27" t="s">
        <v>67</v>
      </c>
      <c r="D51" s="27"/>
      <c r="E51" s="27"/>
      <c r="F51" s="28"/>
      <c r="G51" s="29"/>
      <c r="H51" s="28"/>
      <c r="I51" s="29"/>
      <c r="J51" s="28"/>
      <c r="K51" s="29"/>
      <c r="L51" s="28"/>
      <c r="M51" s="29"/>
      <c r="N51" s="28"/>
      <c r="O51" s="29"/>
      <c r="P51" s="28"/>
      <c r="Q51" s="29"/>
      <c r="R51" s="28"/>
      <c r="S51" s="29"/>
      <c r="T51" s="28"/>
      <c r="U51" s="29"/>
      <c r="V51" s="28"/>
      <c r="W51" s="29"/>
      <c r="X51" s="28"/>
      <c r="Y51" s="29"/>
      <c r="Z51" s="28"/>
      <c r="AA51" s="29"/>
      <c r="AB51" s="30">
        <f t="shared" si="0"/>
        <v>0</v>
      </c>
      <c r="AC51" s="31">
        <f t="shared" si="1"/>
        <v>0</v>
      </c>
      <c r="AD51" s="28"/>
      <c r="AE51" s="29"/>
      <c r="AF51" s="28"/>
      <c r="AG51" s="32"/>
      <c r="AH51" s="14"/>
      <c r="AI51" s="14"/>
      <c r="AJ51" s="14"/>
      <c r="AK51" s="14"/>
      <c r="AL51" s="14"/>
      <c r="AM51" s="14"/>
      <c r="AN51" s="14"/>
      <c r="AO51" s="14"/>
      <c r="AP51" s="14"/>
      <c r="AQ51" s="14"/>
      <c r="AR51" s="14"/>
      <c r="AS51" s="14"/>
      <c r="AT51" s="14"/>
      <c r="AU51" s="14"/>
      <c r="AV51" s="14"/>
      <c r="AW51" s="14"/>
    </row>
    <row r="52" spans="1:49" ht="12.75">
      <c r="A52" s="33"/>
      <c r="B52" s="34"/>
      <c r="C52" s="35"/>
      <c r="D52" s="35" t="s">
        <v>68</v>
      </c>
      <c r="E52" s="35" t="s">
        <v>67</v>
      </c>
      <c r="F52" s="36">
        <v>3665744</v>
      </c>
      <c r="G52" s="37">
        <v>24</v>
      </c>
      <c r="H52" s="36"/>
      <c r="I52" s="37"/>
      <c r="J52" s="36"/>
      <c r="K52" s="37"/>
      <c r="L52" s="36"/>
      <c r="M52" s="37"/>
      <c r="N52" s="36"/>
      <c r="O52" s="37"/>
      <c r="P52" s="36"/>
      <c r="Q52" s="37"/>
      <c r="R52" s="36"/>
      <c r="S52" s="37"/>
      <c r="T52" s="36"/>
      <c r="U52" s="37"/>
      <c r="V52" s="36"/>
      <c r="W52" s="37"/>
      <c r="X52" s="36"/>
      <c r="Y52" s="37"/>
      <c r="Z52" s="36">
        <v>10000</v>
      </c>
      <c r="AA52" s="37">
        <v>0</v>
      </c>
      <c r="AB52" s="38">
        <f t="shared" si="0"/>
        <v>10000</v>
      </c>
      <c r="AC52" s="39">
        <f t="shared" si="1"/>
        <v>0</v>
      </c>
      <c r="AD52" s="36">
        <v>-5197</v>
      </c>
      <c r="AE52" s="37">
        <v>0</v>
      </c>
      <c r="AF52" s="36">
        <v>3670547</v>
      </c>
      <c r="AG52" s="40">
        <v>24</v>
      </c>
      <c r="AH52" s="14"/>
      <c r="AI52" s="14"/>
      <c r="AJ52" s="14"/>
      <c r="AK52" s="14"/>
      <c r="AL52" s="14"/>
      <c r="AM52" s="14"/>
      <c r="AN52" s="14"/>
      <c r="AO52" s="14"/>
      <c r="AP52" s="14"/>
      <c r="AQ52" s="14"/>
      <c r="AR52" s="14"/>
      <c r="AS52" s="14"/>
      <c r="AT52" s="14"/>
      <c r="AU52" s="14"/>
      <c r="AV52" s="14"/>
      <c r="AW52" s="14"/>
    </row>
    <row r="53" spans="1:49" ht="12.75">
      <c r="A53" s="33"/>
      <c r="B53" s="34"/>
      <c r="C53" s="27" t="s">
        <v>69</v>
      </c>
      <c r="D53" s="27"/>
      <c r="E53" s="27"/>
      <c r="F53" s="28">
        <v>3665744</v>
      </c>
      <c r="G53" s="29">
        <v>24</v>
      </c>
      <c r="H53" s="28"/>
      <c r="I53" s="29"/>
      <c r="J53" s="28"/>
      <c r="K53" s="29"/>
      <c r="L53" s="28"/>
      <c r="M53" s="29"/>
      <c r="N53" s="28"/>
      <c r="O53" s="29"/>
      <c r="P53" s="28"/>
      <c r="Q53" s="29"/>
      <c r="R53" s="28"/>
      <c r="S53" s="29"/>
      <c r="T53" s="28"/>
      <c r="U53" s="29"/>
      <c r="V53" s="28"/>
      <c r="W53" s="29"/>
      <c r="X53" s="28"/>
      <c r="Y53" s="29"/>
      <c r="Z53" s="28">
        <v>10000</v>
      </c>
      <c r="AA53" s="29">
        <v>0</v>
      </c>
      <c r="AB53" s="30">
        <f t="shared" si="0"/>
        <v>10000</v>
      </c>
      <c r="AC53" s="31">
        <f t="shared" si="1"/>
        <v>0</v>
      </c>
      <c r="AD53" s="28">
        <v>-5197</v>
      </c>
      <c r="AE53" s="29">
        <v>0</v>
      </c>
      <c r="AF53" s="28">
        <v>3670547</v>
      </c>
      <c r="AG53" s="32">
        <v>24</v>
      </c>
      <c r="AH53" s="14"/>
      <c r="AI53" s="14"/>
      <c r="AJ53" s="14"/>
      <c r="AK53" s="14"/>
      <c r="AL53" s="14"/>
      <c r="AM53" s="14"/>
      <c r="AN53" s="14"/>
      <c r="AO53" s="14"/>
      <c r="AP53" s="14"/>
      <c r="AQ53" s="14"/>
      <c r="AR53" s="14"/>
      <c r="AS53" s="14"/>
      <c r="AT53" s="14"/>
      <c r="AU53" s="14"/>
      <c r="AV53" s="14"/>
      <c r="AW53" s="14"/>
    </row>
    <row r="54" spans="1:49" ht="12.75">
      <c r="A54" s="33"/>
      <c r="B54" s="34">
        <v>18</v>
      </c>
      <c r="C54" s="27" t="s">
        <v>70</v>
      </c>
      <c r="D54" s="27"/>
      <c r="E54" s="27"/>
      <c r="F54" s="28"/>
      <c r="G54" s="29"/>
      <c r="H54" s="28"/>
      <c r="I54" s="29"/>
      <c r="J54" s="28"/>
      <c r="K54" s="29"/>
      <c r="L54" s="28"/>
      <c r="M54" s="29"/>
      <c r="N54" s="28"/>
      <c r="O54" s="29"/>
      <c r="P54" s="28"/>
      <c r="Q54" s="29"/>
      <c r="R54" s="28"/>
      <c r="S54" s="29"/>
      <c r="T54" s="28"/>
      <c r="U54" s="29"/>
      <c r="V54" s="28"/>
      <c r="W54" s="29"/>
      <c r="X54" s="28"/>
      <c r="Y54" s="29"/>
      <c r="Z54" s="28"/>
      <c r="AA54" s="29"/>
      <c r="AB54" s="30">
        <f t="shared" si="0"/>
        <v>0</v>
      </c>
      <c r="AC54" s="31">
        <f t="shared" si="1"/>
        <v>0</v>
      </c>
      <c r="AD54" s="28"/>
      <c r="AE54" s="29"/>
      <c r="AF54" s="28"/>
      <c r="AG54" s="32"/>
      <c r="AH54" s="14"/>
      <c r="AI54" s="14"/>
      <c r="AJ54" s="14"/>
      <c r="AK54" s="14"/>
      <c r="AL54" s="14"/>
      <c r="AM54" s="14"/>
      <c r="AN54" s="14"/>
      <c r="AO54" s="14"/>
      <c r="AP54" s="14"/>
      <c r="AQ54" s="14"/>
      <c r="AR54" s="14"/>
      <c r="AS54" s="14"/>
      <c r="AT54" s="14"/>
      <c r="AU54" s="14"/>
      <c r="AV54" s="14"/>
      <c r="AW54" s="14"/>
    </row>
    <row r="55" spans="1:49" ht="12.75">
      <c r="A55" s="33"/>
      <c r="B55" s="34"/>
      <c r="C55" s="35"/>
      <c r="D55" s="35" t="s">
        <v>71</v>
      </c>
      <c r="E55" s="35" t="s">
        <v>70</v>
      </c>
      <c r="F55" s="36">
        <v>6521872</v>
      </c>
      <c r="G55" s="37">
        <v>45</v>
      </c>
      <c r="H55" s="36"/>
      <c r="I55" s="37"/>
      <c r="J55" s="36">
        <v>65221</v>
      </c>
      <c r="K55" s="37">
        <v>0</v>
      </c>
      <c r="L55" s="36"/>
      <c r="M55" s="37"/>
      <c r="N55" s="36"/>
      <c r="O55" s="37"/>
      <c r="P55" s="36"/>
      <c r="Q55" s="37"/>
      <c r="R55" s="36"/>
      <c r="S55" s="37"/>
      <c r="T55" s="36"/>
      <c r="U55" s="37"/>
      <c r="V55" s="36"/>
      <c r="W55" s="37"/>
      <c r="X55" s="36"/>
      <c r="Y55" s="37"/>
      <c r="Z55" s="36"/>
      <c r="AA55" s="37"/>
      <c r="AB55" s="38">
        <f t="shared" si="0"/>
        <v>0</v>
      </c>
      <c r="AC55" s="39">
        <f t="shared" si="1"/>
        <v>0</v>
      </c>
      <c r="AD55" s="36">
        <v>-5992</v>
      </c>
      <c r="AE55" s="37">
        <v>0</v>
      </c>
      <c r="AF55" s="36">
        <v>6581101</v>
      </c>
      <c r="AG55" s="40">
        <v>45</v>
      </c>
      <c r="AH55" s="14"/>
      <c r="AI55" s="14"/>
      <c r="AJ55" s="14"/>
      <c r="AK55" s="14"/>
      <c r="AL55" s="14"/>
      <c r="AM55" s="14"/>
      <c r="AN55" s="14"/>
      <c r="AO55" s="14"/>
      <c r="AP55" s="14"/>
      <c r="AQ55" s="14"/>
      <c r="AR55" s="14"/>
      <c r="AS55" s="14"/>
      <c r="AT55" s="14"/>
      <c r="AU55" s="14"/>
      <c r="AV55" s="14"/>
      <c r="AW55" s="14"/>
    </row>
    <row r="56" spans="1:49" ht="12.75">
      <c r="A56" s="33"/>
      <c r="B56" s="34"/>
      <c r="C56" s="27" t="s">
        <v>72</v>
      </c>
      <c r="D56" s="27"/>
      <c r="E56" s="27"/>
      <c r="F56" s="28">
        <v>6521872</v>
      </c>
      <c r="G56" s="29">
        <v>45</v>
      </c>
      <c r="H56" s="28"/>
      <c r="I56" s="29"/>
      <c r="J56" s="28">
        <v>65221</v>
      </c>
      <c r="K56" s="29">
        <v>0</v>
      </c>
      <c r="L56" s="28"/>
      <c r="M56" s="29"/>
      <c r="N56" s="28"/>
      <c r="O56" s="29"/>
      <c r="P56" s="28"/>
      <c r="Q56" s="29"/>
      <c r="R56" s="28"/>
      <c r="S56" s="29"/>
      <c r="T56" s="28"/>
      <c r="U56" s="29"/>
      <c r="V56" s="28"/>
      <c r="W56" s="29"/>
      <c r="X56" s="28"/>
      <c r="Y56" s="29"/>
      <c r="Z56" s="28"/>
      <c r="AA56" s="29"/>
      <c r="AB56" s="30">
        <f t="shared" si="0"/>
        <v>0</v>
      </c>
      <c r="AC56" s="31">
        <f t="shared" si="1"/>
        <v>0</v>
      </c>
      <c r="AD56" s="28">
        <v>-5992</v>
      </c>
      <c r="AE56" s="29">
        <v>0</v>
      </c>
      <c r="AF56" s="28">
        <v>6581101</v>
      </c>
      <c r="AG56" s="32">
        <v>45</v>
      </c>
      <c r="AH56" s="14"/>
      <c r="AI56" s="14"/>
      <c r="AJ56" s="14"/>
      <c r="AK56" s="14"/>
      <c r="AL56" s="14"/>
      <c r="AM56" s="14"/>
      <c r="AN56" s="14"/>
      <c r="AO56" s="14"/>
      <c r="AP56" s="14"/>
      <c r="AQ56" s="14"/>
      <c r="AR56" s="14"/>
      <c r="AS56" s="14"/>
      <c r="AT56" s="14"/>
      <c r="AU56" s="14"/>
      <c r="AV56" s="14"/>
      <c r="AW56" s="14"/>
    </row>
    <row r="57" spans="1:49" ht="12.75">
      <c r="A57" s="33"/>
      <c r="B57" s="34">
        <v>19</v>
      </c>
      <c r="C57" s="27" t="s">
        <v>73</v>
      </c>
      <c r="D57" s="27"/>
      <c r="E57" s="27"/>
      <c r="F57" s="28"/>
      <c r="G57" s="29"/>
      <c r="H57" s="28"/>
      <c r="I57" s="29"/>
      <c r="J57" s="28"/>
      <c r="K57" s="29"/>
      <c r="L57" s="28"/>
      <c r="M57" s="29"/>
      <c r="N57" s="28"/>
      <c r="O57" s="29"/>
      <c r="P57" s="28"/>
      <c r="Q57" s="29"/>
      <c r="R57" s="28"/>
      <c r="S57" s="29"/>
      <c r="T57" s="28"/>
      <c r="U57" s="29"/>
      <c r="V57" s="28"/>
      <c r="W57" s="29"/>
      <c r="X57" s="28"/>
      <c r="Y57" s="29"/>
      <c r="Z57" s="28"/>
      <c r="AA57" s="29"/>
      <c r="AB57" s="30">
        <f t="shared" si="0"/>
        <v>0</v>
      </c>
      <c r="AC57" s="31">
        <f t="shared" si="1"/>
        <v>0</v>
      </c>
      <c r="AD57" s="28"/>
      <c r="AE57" s="29"/>
      <c r="AF57" s="28"/>
      <c r="AG57" s="32"/>
      <c r="AH57" s="14"/>
      <c r="AI57" s="14"/>
      <c r="AJ57" s="14"/>
      <c r="AK57" s="14"/>
      <c r="AL57" s="14"/>
      <c r="AM57" s="14"/>
      <c r="AN57" s="14"/>
      <c r="AO57" s="14"/>
      <c r="AP57" s="14"/>
      <c r="AQ57" s="14"/>
      <c r="AR57" s="14"/>
      <c r="AS57" s="14"/>
      <c r="AT57" s="14"/>
      <c r="AU57" s="14"/>
      <c r="AV57" s="14"/>
      <c r="AW57" s="14"/>
    </row>
    <row r="58" spans="1:49" ht="12.75">
      <c r="A58" s="33"/>
      <c r="B58" s="34"/>
      <c r="C58" s="35"/>
      <c r="D58" s="35" t="s">
        <v>74</v>
      </c>
      <c r="E58" s="35" t="s">
        <v>73</v>
      </c>
      <c r="F58" s="36">
        <v>2830672</v>
      </c>
      <c r="G58" s="37"/>
      <c r="H58" s="36"/>
      <c r="I58" s="37"/>
      <c r="J58" s="36">
        <v>-340636</v>
      </c>
      <c r="K58" s="37">
        <v>0</v>
      </c>
      <c r="L58" s="36"/>
      <c r="M58" s="37"/>
      <c r="N58" s="36"/>
      <c r="O58" s="37"/>
      <c r="P58" s="36"/>
      <c r="Q58" s="37"/>
      <c r="R58" s="36"/>
      <c r="S58" s="37"/>
      <c r="T58" s="36"/>
      <c r="U58" s="37"/>
      <c r="V58" s="36"/>
      <c r="W58" s="37"/>
      <c r="X58" s="36"/>
      <c r="Y58" s="37"/>
      <c r="Z58" s="36"/>
      <c r="AA58" s="37"/>
      <c r="AB58" s="38">
        <f t="shared" si="0"/>
        <v>0</v>
      </c>
      <c r="AC58" s="39">
        <f t="shared" si="1"/>
        <v>0</v>
      </c>
      <c r="AD58" s="36"/>
      <c r="AE58" s="37"/>
      <c r="AF58" s="36">
        <v>2490036</v>
      </c>
      <c r="AG58" s="40">
        <v>0</v>
      </c>
      <c r="AH58" s="14"/>
      <c r="AI58" s="14"/>
      <c r="AJ58" s="14"/>
      <c r="AK58" s="14"/>
      <c r="AL58" s="14"/>
      <c r="AM58" s="14"/>
      <c r="AN58" s="14"/>
      <c r="AO58" s="14"/>
      <c r="AP58" s="14"/>
      <c r="AQ58" s="14"/>
      <c r="AR58" s="14"/>
      <c r="AS58" s="14"/>
      <c r="AT58" s="14"/>
      <c r="AU58" s="14"/>
      <c r="AV58" s="14"/>
      <c r="AW58" s="14"/>
    </row>
    <row r="59" spans="1:49" ht="12.75">
      <c r="A59" s="33"/>
      <c r="B59" s="34"/>
      <c r="C59" s="27" t="s">
        <v>75</v>
      </c>
      <c r="D59" s="27"/>
      <c r="E59" s="27"/>
      <c r="F59" s="28">
        <v>2830672</v>
      </c>
      <c r="G59" s="29"/>
      <c r="H59" s="28"/>
      <c r="I59" s="29"/>
      <c r="J59" s="28">
        <v>-340636</v>
      </c>
      <c r="K59" s="29">
        <v>0</v>
      </c>
      <c r="L59" s="28"/>
      <c r="M59" s="29"/>
      <c r="N59" s="28"/>
      <c r="O59" s="29"/>
      <c r="P59" s="28"/>
      <c r="Q59" s="29"/>
      <c r="R59" s="28"/>
      <c r="S59" s="29"/>
      <c r="T59" s="28"/>
      <c r="U59" s="29"/>
      <c r="V59" s="28"/>
      <c r="W59" s="29"/>
      <c r="X59" s="28"/>
      <c r="Y59" s="29"/>
      <c r="Z59" s="28"/>
      <c r="AA59" s="29"/>
      <c r="AB59" s="30">
        <f t="shared" si="0"/>
        <v>0</v>
      </c>
      <c r="AC59" s="31">
        <f t="shared" si="1"/>
        <v>0</v>
      </c>
      <c r="AD59" s="28"/>
      <c r="AE59" s="29"/>
      <c r="AF59" s="28">
        <v>2490036</v>
      </c>
      <c r="AG59" s="32">
        <v>0</v>
      </c>
      <c r="AH59" s="14"/>
      <c r="AI59" s="14"/>
      <c r="AJ59" s="14"/>
      <c r="AK59" s="14"/>
      <c r="AL59" s="14"/>
      <c r="AM59" s="14"/>
      <c r="AN59" s="14"/>
      <c r="AO59" s="14"/>
      <c r="AP59" s="14"/>
      <c r="AQ59" s="14"/>
      <c r="AR59" s="14"/>
      <c r="AS59" s="14"/>
      <c r="AT59" s="14"/>
      <c r="AU59" s="14"/>
      <c r="AV59" s="14"/>
      <c r="AW59" s="14"/>
    </row>
    <row r="60" spans="1:49" ht="12.75">
      <c r="A60" s="33"/>
      <c r="B60" s="34">
        <v>20</v>
      </c>
      <c r="C60" s="27" t="s">
        <v>76</v>
      </c>
      <c r="D60" s="27"/>
      <c r="E60" s="27"/>
      <c r="F60" s="28"/>
      <c r="G60" s="29"/>
      <c r="H60" s="28"/>
      <c r="I60" s="29"/>
      <c r="J60" s="28"/>
      <c r="K60" s="29"/>
      <c r="L60" s="28"/>
      <c r="M60" s="29"/>
      <c r="N60" s="28"/>
      <c r="O60" s="29"/>
      <c r="P60" s="28"/>
      <c r="Q60" s="29"/>
      <c r="R60" s="28"/>
      <c r="S60" s="29"/>
      <c r="T60" s="28"/>
      <c r="U60" s="29"/>
      <c r="V60" s="28"/>
      <c r="W60" s="29"/>
      <c r="X60" s="28"/>
      <c r="Y60" s="29"/>
      <c r="Z60" s="28"/>
      <c r="AA60" s="29"/>
      <c r="AB60" s="30">
        <f t="shared" si="0"/>
        <v>0</v>
      </c>
      <c r="AC60" s="31">
        <f t="shared" si="1"/>
        <v>0</v>
      </c>
      <c r="AD60" s="28"/>
      <c r="AE60" s="29"/>
      <c r="AF60" s="28"/>
      <c r="AG60" s="32"/>
      <c r="AH60" s="14"/>
      <c r="AI60" s="14"/>
      <c r="AJ60" s="14"/>
      <c r="AK60" s="14"/>
      <c r="AL60" s="14"/>
      <c r="AM60" s="14"/>
      <c r="AN60" s="14"/>
      <c r="AO60" s="14"/>
      <c r="AP60" s="14"/>
      <c r="AQ60" s="14"/>
      <c r="AR60" s="14"/>
      <c r="AS60" s="14"/>
      <c r="AT60" s="14"/>
      <c r="AU60" s="14"/>
      <c r="AV60" s="14"/>
      <c r="AW60" s="14"/>
    </row>
    <row r="61" spans="1:49" ht="12.75">
      <c r="A61" s="33"/>
      <c r="B61" s="34"/>
      <c r="C61" s="35"/>
      <c r="D61" s="35" t="s">
        <v>77</v>
      </c>
      <c r="E61" s="35" t="s">
        <v>76</v>
      </c>
      <c r="F61" s="36">
        <v>2077697</v>
      </c>
      <c r="G61" s="37">
        <v>14.5</v>
      </c>
      <c r="H61" s="36"/>
      <c r="I61" s="37"/>
      <c r="J61" s="36">
        <v>61933</v>
      </c>
      <c r="K61" s="37">
        <v>0</v>
      </c>
      <c r="L61" s="36"/>
      <c r="M61" s="37"/>
      <c r="N61" s="36"/>
      <c r="O61" s="37"/>
      <c r="P61" s="36"/>
      <c r="Q61" s="37"/>
      <c r="R61" s="36"/>
      <c r="S61" s="37"/>
      <c r="T61" s="36"/>
      <c r="U61" s="37"/>
      <c r="V61" s="36"/>
      <c r="W61" s="37"/>
      <c r="X61" s="36"/>
      <c r="Y61" s="37"/>
      <c r="Z61" s="36"/>
      <c r="AA61" s="37"/>
      <c r="AB61" s="38">
        <f t="shared" si="0"/>
        <v>0</v>
      </c>
      <c r="AC61" s="39">
        <f t="shared" si="1"/>
        <v>0</v>
      </c>
      <c r="AD61" s="36"/>
      <c r="AE61" s="37"/>
      <c r="AF61" s="36">
        <v>2139630</v>
      </c>
      <c r="AG61" s="40">
        <v>14.5</v>
      </c>
      <c r="AH61" s="14"/>
      <c r="AI61" s="14"/>
      <c r="AJ61" s="14"/>
      <c r="AK61" s="14"/>
      <c r="AL61" s="14"/>
      <c r="AM61" s="14"/>
      <c r="AN61" s="14"/>
      <c r="AO61" s="14"/>
      <c r="AP61" s="14"/>
      <c r="AQ61" s="14"/>
      <c r="AR61" s="14"/>
      <c r="AS61" s="14"/>
      <c r="AT61" s="14"/>
      <c r="AU61" s="14"/>
      <c r="AV61" s="14"/>
      <c r="AW61" s="14"/>
    </row>
    <row r="62" spans="1:49" ht="12.75">
      <c r="A62" s="33"/>
      <c r="B62" s="34"/>
      <c r="C62" s="27" t="s">
        <v>78</v>
      </c>
      <c r="D62" s="27"/>
      <c r="E62" s="27"/>
      <c r="F62" s="28">
        <v>2077697</v>
      </c>
      <c r="G62" s="29">
        <v>14.5</v>
      </c>
      <c r="H62" s="28"/>
      <c r="I62" s="29"/>
      <c r="J62" s="28">
        <v>61933</v>
      </c>
      <c r="K62" s="29">
        <v>0</v>
      </c>
      <c r="L62" s="28"/>
      <c r="M62" s="29"/>
      <c r="N62" s="28"/>
      <c r="O62" s="29"/>
      <c r="P62" s="28"/>
      <c r="Q62" s="29"/>
      <c r="R62" s="28"/>
      <c r="S62" s="29"/>
      <c r="T62" s="28"/>
      <c r="U62" s="29"/>
      <c r="V62" s="28"/>
      <c r="W62" s="29"/>
      <c r="X62" s="28"/>
      <c r="Y62" s="29"/>
      <c r="Z62" s="28"/>
      <c r="AA62" s="29"/>
      <c r="AB62" s="30">
        <f t="shared" si="0"/>
        <v>0</v>
      </c>
      <c r="AC62" s="31">
        <f t="shared" si="1"/>
        <v>0</v>
      </c>
      <c r="AD62" s="28"/>
      <c r="AE62" s="29"/>
      <c r="AF62" s="28">
        <v>2139630</v>
      </c>
      <c r="AG62" s="32">
        <v>14.5</v>
      </c>
      <c r="AH62" s="14"/>
      <c r="AI62" s="14"/>
      <c r="AJ62" s="14"/>
      <c r="AK62" s="14"/>
      <c r="AL62" s="14"/>
      <c r="AM62" s="14"/>
      <c r="AN62" s="14"/>
      <c r="AO62" s="14"/>
      <c r="AP62" s="14"/>
      <c r="AQ62" s="14"/>
      <c r="AR62" s="14"/>
      <c r="AS62" s="14"/>
      <c r="AT62" s="14"/>
      <c r="AU62" s="14"/>
      <c r="AV62" s="14"/>
      <c r="AW62" s="14"/>
    </row>
    <row r="63" spans="1:49" ht="12.75">
      <c r="A63" s="33"/>
      <c r="B63" s="34">
        <v>21</v>
      </c>
      <c r="C63" s="27" t="s">
        <v>79</v>
      </c>
      <c r="D63" s="27"/>
      <c r="E63" s="27"/>
      <c r="F63" s="28"/>
      <c r="G63" s="29"/>
      <c r="H63" s="28"/>
      <c r="I63" s="29"/>
      <c r="J63" s="28"/>
      <c r="K63" s="29"/>
      <c r="L63" s="28"/>
      <c r="M63" s="29"/>
      <c r="N63" s="28"/>
      <c r="O63" s="29"/>
      <c r="P63" s="28"/>
      <c r="Q63" s="29"/>
      <c r="R63" s="28"/>
      <c r="S63" s="29"/>
      <c r="T63" s="28"/>
      <c r="U63" s="29"/>
      <c r="V63" s="28"/>
      <c r="W63" s="29"/>
      <c r="X63" s="28"/>
      <c r="Y63" s="29"/>
      <c r="Z63" s="28"/>
      <c r="AA63" s="29"/>
      <c r="AB63" s="30">
        <f t="shared" si="0"/>
        <v>0</v>
      </c>
      <c r="AC63" s="31">
        <f t="shared" si="1"/>
        <v>0</v>
      </c>
      <c r="AD63" s="28"/>
      <c r="AE63" s="29"/>
      <c r="AF63" s="28"/>
      <c r="AG63" s="32"/>
      <c r="AH63" s="14"/>
      <c r="AI63" s="14"/>
      <c r="AJ63" s="14"/>
      <c r="AK63" s="14"/>
      <c r="AL63" s="14"/>
      <c r="AM63" s="14"/>
      <c r="AN63" s="14"/>
      <c r="AO63" s="14"/>
      <c r="AP63" s="14"/>
      <c r="AQ63" s="14"/>
      <c r="AR63" s="14"/>
      <c r="AS63" s="14"/>
      <c r="AT63" s="14"/>
      <c r="AU63" s="14"/>
      <c r="AV63" s="14"/>
      <c r="AW63" s="14"/>
    </row>
    <row r="64" spans="1:49" ht="12.75">
      <c r="A64" s="33"/>
      <c r="B64" s="34"/>
      <c r="C64" s="35"/>
      <c r="D64" s="35" t="s">
        <v>80</v>
      </c>
      <c r="E64" s="35" t="s">
        <v>81</v>
      </c>
      <c r="F64" s="36">
        <v>10192708</v>
      </c>
      <c r="G64" s="37">
        <v>97.5</v>
      </c>
      <c r="H64" s="36">
        <v>0</v>
      </c>
      <c r="I64" s="37">
        <v>0</v>
      </c>
      <c r="J64" s="36">
        <v>137545</v>
      </c>
      <c r="K64" s="37">
        <v>1</v>
      </c>
      <c r="L64" s="36"/>
      <c r="M64" s="37"/>
      <c r="N64" s="36"/>
      <c r="O64" s="37"/>
      <c r="P64" s="36"/>
      <c r="Q64" s="37"/>
      <c r="R64" s="36"/>
      <c r="S64" s="37"/>
      <c r="T64" s="36"/>
      <c r="U64" s="37"/>
      <c r="V64" s="36"/>
      <c r="W64" s="37"/>
      <c r="X64" s="36"/>
      <c r="Y64" s="37"/>
      <c r="Z64" s="36"/>
      <c r="AA64" s="37"/>
      <c r="AB64" s="38">
        <f t="shared" si="0"/>
        <v>0</v>
      </c>
      <c r="AC64" s="39">
        <f t="shared" si="1"/>
        <v>0</v>
      </c>
      <c r="AD64" s="36">
        <v>-82779</v>
      </c>
      <c r="AE64" s="37">
        <v>0</v>
      </c>
      <c r="AF64" s="36">
        <v>10247474</v>
      </c>
      <c r="AG64" s="40">
        <v>98.5</v>
      </c>
      <c r="AH64" s="14"/>
      <c r="AI64" s="14"/>
      <c r="AJ64" s="14"/>
      <c r="AK64" s="14"/>
      <c r="AL64" s="14"/>
      <c r="AM64" s="14"/>
      <c r="AN64" s="14"/>
      <c r="AO64" s="14"/>
      <c r="AP64" s="14"/>
      <c r="AQ64" s="14"/>
      <c r="AR64" s="14"/>
      <c r="AS64" s="14"/>
      <c r="AT64" s="14"/>
      <c r="AU64" s="14"/>
      <c r="AV64" s="14"/>
      <c r="AW64" s="14"/>
    </row>
    <row r="65" spans="1:49" ht="12.75">
      <c r="A65" s="33"/>
      <c r="B65" s="34"/>
      <c r="C65" s="35"/>
      <c r="D65" s="35" t="s">
        <v>82</v>
      </c>
      <c r="E65" s="35" t="s">
        <v>83</v>
      </c>
      <c r="F65" s="36">
        <v>35921216</v>
      </c>
      <c r="G65" s="37">
        <v>140</v>
      </c>
      <c r="H65" s="36">
        <v>-2888406</v>
      </c>
      <c r="I65" s="37">
        <v>41.5</v>
      </c>
      <c r="J65" s="36">
        <v>47943</v>
      </c>
      <c r="K65" s="37">
        <v>1</v>
      </c>
      <c r="L65" s="36"/>
      <c r="M65" s="37"/>
      <c r="N65" s="36">
        <v>848809</v>
      </c>
      <c r="O65" s="37"/>
      <c r="P65" s="36"/>
      <c r="Q65" s="37"/>
      <c r="R65" s="36"/>
      <c r="S65" s="37"/>
      <c r="T65" s="36"/>
      <c r="U65" s="37"/>
      <c r="V65" s="36"/>
      <c r="W65" s="37"/>
      <c r="X65" s="36"/>
      <c r="Y65" s="37"/>
      <c r="Z65" s="36"/>
      <c r="AA65" s="37"/>
      <c r="AB65" s="38">
        <f t="shared" si="0"/>
        <v>-4928003</v>
      </c>
      <c r="AC65" s="39">
        <f t="shared" si="1"/>
        <v>83</v>
      </c>
      <c r="AD65" s="36">
        <v>-1245437</v>
      </c>
      <c r="AE65" s="37">
        <v>0</v>
      </c>
      <c r="AF65" s="36">
        <v>32684125</v>
      </c>
      <c r="AG65" s="40">
        <v>182.5</v>
      </c>
      <c r="AH65" s="14"/>
      <c r="AI65" s="14"/>
      <c r="AJ65" s="14"/>
      <c r="AK65" s="14"/>
      <c r="AL65" s="14"/>
      <c r="AM65" s="14"/>
      <c r="AN65" s="14"/>
      <c r="AO65" s="14"/>
      <c r="AP65" s="14"/>
      <c r="AQ65" s="14"/>
      <c r="AR65" s="14"/>
      <c r="AS65" s="14"/>
      <c r="AT65" s="14"/>
      <c r="AU65" s="14"/>
      <c r="AV65" s="14"/>
      <c r="AW65" s="14"/>
    </row>
    <row r="66" spans="1:49" ht="12.75">
      <c r="A66" s="33"/>
      <c r="B66" s="34"/>
      <c r="C66" s="35"/>
      <c r="D66" s="35" t="s">
        <v>84</v>
      </c>
      <c r="E66" s="35" t="s">
        <v>85</v>
      </c>
      <c r="F66" s="36">
        <v>31211760</v>
      </c>
      <c r="G66" s="37">
        <v>245</v>
      </c>
      <c r="H66" s="36">
        <v>393921</v>
      </c>
      <c r="I66" s="37">
        <v>0</v>
      </c>
      <c r="J66" s="36">
        <v>182649</v>
      </c>
      <c r="K66" s="37">
        <v>0</v>
      </c>
      <c r="L66" s="36"/>
      <c r="M66" s="37"/>
      <c r="N66" s="36"/>
      <c r="O66" s="37"/>
      <c r="P66" s="36"/>
      <c r="Q66" s="37"/>
      <c r="R66" s="36"/>
      <c r="S66" s="37"/>
      <c r="T66" s="36"/>
      <c r="U66" s="37"/>
      <c r="V66" s="36"/>
      <c r="W66" s="37"/>
      <c r="X66" s="36"/>
      <c r="Y66" s="37"/>
      <c r="Z66" s="36">
        <v>87000</v>
      </c>
      <c r="AA66" s="37">
        <v>1</v>
      </c>
      <c r="AB66" s="38">
        <f t="shared" si="0"/>
        <v>874842</v>
      </c>
      <c r="AC66" s="39">
        <f t="shared" si="1"/>
        <v>1</v>
      </c>
      <c r="AD66" s="36"/>
      <c r="AE66" s="37"/>
      <c r="AF66" s="36">
        <v>31875330</v>
      </c>
      <c r="AG66" s="40">
        <v>246</v>
      </c>
      <c r="AH66" s="14"/>
      <c r="AI66" s="14"/>
      <c r="AJ66" s="14"/>
      <c r="AK66" s="14"/>
      <c r="AL66" s="14"/>
      <c r="AM66" s="14"/>
      <c r="AN66" s="14"/>
      <c r="AO66" s="14"/>
      <c r="AP66" s="14"/>
      <c r="AQ66" s="14"/>
      <c r="AR66" s="14"/>
      <c r="AS66" s="14"/>
      <c r="AT66" s="14"/>
      <c r="AU66" s="14"/>
      <c r="AV66" s="14"/>
      <c r="AW66" s="14"/>
    </row>
    <row r="67" spans="1:49" ht="12.75">
      <c r="A67" s="33"/>
      <c r="B67" s="34"/>
      <c r="C67" s="35"/>
      <c r="D67" s="35" t="s">
        <v>86</v>
      </c>
      <c r="E67" s="35" t="s">
        <v>87</v>
      </c>
      <c r="F67" s="36">
        <v>28279034</v>
      </c>
      <c r="G67" s="37">
        <v>212.8</v>
      </c>
      <c r="H67" s="36">
        <v>0</v>
      </c>
      <c r="I67" s="37">
        <v>0</v>
      </c>
      <c r="J67" s="36">
        <v>129136</v>
      </c>
      <c r="K67" s="37">
        <v>0</v>
      </c>
      <c r="L67" s="36"/>
      <c r="M67" s="37"/>
      <c r="N67" s="36"/>
      <c r="O67" s="37"/>
      <c r="P67" s="36"/>
      <c r="Q67" s="37"/>
      <c r="R67" s="36"/>
      <c r="S67" s="37"/>
      <c r="T67" s="36"/>
      <c r="U67" s="37"/>
      <c r="V67" s="36"/>
      <c r="W67" s="37"/>
      <c r="X67" s="36"/>
      <c r="Y67" s="37"/>
      <c r="Z67" s="36">
        <v>55000</v>
      </c>
      <c r="AA67" s="37">
        <v>0</v>
      </c>
      <c r="AB67" s="38">
        <f t="shared" si="0"/>
        <v>55000</v>
      </c>
      <c r="AC67" s="39">
        <f t="shared" si="1"/>
        <v>0</v>
      </c>
      <c r="AD67" s="36"/>
      <c r="AE67" s="37"/>
      <c r="AF67" s="36">
        <v>28463170</v>
      </c>
      <c r="AG67" s="40">
        <v>212.8</v>
      </c>
      <c r="AH67" s="14"/>
      <c r="AI67" s="14"/>
      <c r="AJ67" s="14"/>
      <c r="AK67" s="14"/>
      <c r="AL67" s="14"/>
      <c r="AM67" s="14"/>
      <c r="AN67" s="14"/>
      <c r="AO67" s="14"/>
      <c r="AP67" s="14"/>
      <c r="AQ67" s="14"/>
      <c r="AR67" s="14"/>
      <c r="AS67" s="14"/>
      <c r="AT67" s="14"/>
      <c r="AU67" s="14"/>
      <c r="AV67" s="14"/>
      <c r="AW67" s="14"/>
    </row>
    <row r="68" spans="1:49" ht="12.75">
      <c r="A68" s="33"/>
      <c r="B68" s="34"/>
      <c r="C68" s="35"/>
      <c r="D68" s="35" t="s">
        <v>88</v>
      </c>
      <c r="E68" s="35" t="s">
        <v>89</v>
      </c>
      <c r="F68" s="36">
        <v>15462319</v>
      </c>
      <c r="G68" s="37">
        <v>121</v>
      </c>
      <c r="H68" s="36"/>
      <c r="I68" s="37"/>
      <c r="J68" s="36">
        <v>107614</v>
      </c>
      <c r="K68" s="37"/>
      <c r="L68" s="36"/>
      <c r="M68" s="37"/>
      <c r="N68" s="36"/>
      <c r="O68" s="37"/>
      <c r="P68" s="36"/>
      <c r="Q68" s="37"/>
      <c r="R68" s="36"/>
      <c r="S68" s="37"/>
      <c r="T68" s="36"/>
      <c r="U68" s="37"/>
      <c r="V68" s="36"/>
      <c r="W68" s="37"/>
      <c r="X68" s="36"/>
      <c r="Y68" s="37"/>
      <c r="Z68" s="36"/>
      <c r="AA68" s="37"/>
      <c r="AB68" s="38">
        <f t="shared" si="0"/>
        <v>0</v>
      </c>
      <c r="AC68" s="39">
        <f t="shared" si="1"/>
        <v>0</v>
      </c>
      <c r="AD68" s="36">
        <v>449260</v>
      </c>
      <c r="AE68" s="37">
        <v>0</v>
      </c>
      <c r="AF68" s="36">
        <v>16019193</v>
      </c>
      <c r="AG68" s="40">
        <v>121</v>
      </c>
      <c r="AH68" s="14"/>
      <c r="AI68" s="14"/>
      <c r="AJ68" s="14"/>
      <c r="AK68" s="14"/>
      <c r="AL68" s="14"/>
      <c r="AM68" s="14"/>
      <c r="AN68" s="14"/>
      <c r="AO68" s="14"/>
      <c r="AP68" s="14"/>
      <c r="AQ68" s="14"/>
      <c r="AR68" s="14"/>
      <c r="AS68" s="14"/>
      <c r="AT68" s="14"/>
      <c r="AU68" s="14"/>
      <c r="AV68" s="14"/>
      <c r="AW68" s="14"/>
    </row>
    <row r="69" spans="1:49" ht="12.75">
      <c r="A69" s="33"/>
      <c r="B69" s="34"/>
      <c r="C69" s="35"/>
      <c r="D69" s="41" t="s">
        <v>90</v>
      </c>
      <c r="E69" s="41" t="s">
        <v>91</v>
      </c>
      <c r="F69" s="36">
        <v>1653074</v>
      </c>
      <c r="G69" s="37">
        <v>10</v>
      </c>
      <c r="H69" s="36">
        <v>-1653074</v>
      </c>
      <c r="I69" s="37">
        <v>-10</v>
      </c>
      <c r="J69" s="36"/>
      <c r="K69" s="37"/>
      <c r="L69" s="36"/>
      <c r="M69" s="37"/>
      <c r="N69" s="36"/>
      <c r="O69" s="37"/>
      <c r="P69" s="36"/>
      <c r="Q69" s="37"/>
      <c r="R69" s="36"/>
      <c r="S69" s="37"/>
      <c r="T69" s="36"/>
      <c r="U69" s="37"/>
      <c r="V69" s="36"/>
      <c r="W69" s="37"/>
      <c r="X69" s="36"/>
      <c r="Y69" s="37"/>
      <c r="Z69" s="36"/>
      <c r="AA69" s="37"/>
      <c r="AB69" s="38">
        <f t="shared" si="0"/>
        <v>-3306148</v>
      </c>
      <c r="AC69" s="39">
        <f t="shared" si="1"/>
        <v>-20</v>
      </c>
      <c r="AD69" s="36"/>
      <c r="AE69" s="37"/>
      <c r="AF69" s="36">
        <v>0</v>
      </c>
      <c r="AG69" s="40">
        <v>0</v>
      </c>
      <c r="AH69" s="14"/>
      <c r="AI69" s="14"/>
      <c r="AJ69" s="14"/>
      <c r="AK69" s="14"/>
      <c r="AL69" s="14"/>
      <c r="AM69" s="14"/>
      <c r="AN69" s="14"/>
      <c r="AO69" s="14"/>
      <c r="AP69" s="14"/>
      <c r="AQ69" s="14"/>
      <c r="AR69" s="14"/>
      <c r="AS69" s="14"/>
      <c r="AT69" s="14"/>
      <c r="AU69" s="14"/>
      <c r="AV69" s="14"/>
      <c r="AW69" s="14"/>
    </row>
    <row r="70" spans="1:49" ht="12.75">
      <c r="A70" s="33"/>
      <c r="B70" s="34"/>
      <c r="C70" s="35"/>
      <c r="D70" s="35" t="s">
        <v>92</v>
      </c>
      <c r="E70" s="35" t="s">
        <v>93</v>
      </c>
      <c r="F70" s="36">
        <v>4597532</v>
      </c>
      <c r="G70" s="37">
        <v>25</v>
      </c>
      <c r="H70" s="36">
        <v>2926035</v>
      </c>
      <c r="I70" s="37">
        <v>19</v>
      </c>
      <c r="J70" s="36">
        <v>43045</v>
      </c>
      <c r="K70" s="37"/>
      <c r="L70" s="36"/>
      <c r="M70" s="37"/>
      <c r="N70" s="36"/>
      <c r="O70" s="37"/>
      <c r="P70" s="36"/>
      <c r="Q70" s="37"/>
      <c r="R70" s="36"/>
      <c r="S70" s="37"/>
      <c r="T70" s="36"/>
      <c r="U70" s="37"/>
      <c r="V70" s="36"/>
      <c r="W70" s="37"/>
      <c r="X70" s="36"/>
      <c r="Y70" s="37"/>
      <c r="Z70" s="36"/>
      <c r="AA70" s="37"/>
      <c r="AB70" s="38">
        <f aca="true" t="shared" si="2" ref="AB70:AB133">Z70+X70+V70+T70+R70+P70+N70+L70+H70+H70</f>
        <v>5852070</v>
      </c>
      <c r="AC70" s="39">
        <f aca="true" t="shared" si="3" ref="AC70:AC133">AA70+Y70+W70+U70+S70+Q70+O70+M70+I70+I70</f>
        <v>38</v>
      </c>
      <c r="AD70" s="36"/>
      <c r="AE70" s="37"/>
      <c r="AF70" s="36">
        <v>7566612</v>
      </c>
      <c r="AG70" s="40">
        <v>44</v>
      </c>
      <c r="AH70" s="14"/>
      <c r="AI70" s="14"/>
      <c r="AJ70" s="14"/>
      <c r="AK70" s="14"/>
      <c r="AL70" s="14"/>
      <c r="AM70" s="14"/>
      <c r="AN70" s="14"/>
      <c r="AO70" s="14"/>
      <c r="AP70" s="14"/>
      <c r="AQ70" s="14"/>
      <c r="AR70" s="14"/>
      <c r="AS70" s="14"/>
      <c r="AT70" s="14"/>
      <c r="AU70" s="14"/>
      <c r="AV70" s="14"/>
      <c r="AW70" s="14"/>
    </row>
    <row r="71" spans="1:49" ht="12.75">
      <c r="A71" s="33"/>
      <c r="B71" s="34"/>
      <c r="C71" s="35"/>
      <c r="D71" s="35" t="s">
        <v>94</v>
      </c>
      <c r="E71" s="35" t="s">
        <v>95</v>
      </c>
      <c r="F71" s="36">
        <v>6228556</v>
      </c>
      <c r="G71" s="37">
        <v>46</v>
      </c>
      <c r="H71" s="36">
        <v>4178185</v>
      </c>
      <c r="I71" s="37">
        <v>33</v>
      </c>
      <c r="J71" s="36">
        <v>28667</v>
      </c>
      <c r="K71" s="37"/>
      <c r="L71" s="36">
        <v>150000</v>
      </c>
      <c r="M71" s="37"/>
      <c r="N71" s="36"/>
      <c r="O71" s="37"/>
      <c r="P71" s="36"/>
      <c r="Q71" s="37"/>
      <c r="R71" s="36"/>
      <c r="S71" s="37"/>
      <c r="T71" s="36"/>
      <c r="U71" s="37"/>
      <c r="V71" s="36"/>
      <c r="W71" s="37"/>
      <c r="X71" s="36"/>
      <c r="Y71" s="37"/>
      <c r="Z71" s="36"/>
      <c r="AA71" s="37"/>
      <c r="AB71" s="38">
        <f t="shared" si="2"/>
        <v>8506370</v>
      </c>
      <c r="AC71" s="39">
        <f t="shared" si="3"/>
        <v>66</v>
      </c>
      <c r="AD71" s="36"/>
      <c r="AE71" s="37"/>
      <c r="AF71" s="36">
        <v>10585408</v>
      </c>
      <c r="AG71" s="40">
        <v>79</v>
      </c>
      <c r="AH71" s="14"/>
      <c r="AI71" s="14"/>
      <c r="AJ71" s="14"/>
      <c r="AK71" s="14"/>
      <c r="AL71" s="14"/>
      <c r="AM71" s="14"/>
      <c r="AN71" s="14"/>
      <c r="AO71" s="14"/>
      <c r="AP71" s="14"/>
      <c r="AQ71" s="14"/>
      <c r="AR71" s="14"/>
      <c r="AS71" s="14"/>
      <c r="AT71" s="14"/>
      <c r="AU71" s="14"/>
      <c r="AV71" s="14"/>
      <c r="AW71" s="14"/>
    </row>
    <row r="72" spans="1:49" ht="12.75">
      <c r="A72" s="33"/>
      <c r="B72" s="34"/>
      <c r="C72" s="35"/>
      <c r="D72" s="41" t="s">
        <v>96</v>
      </c>
      <c r="E72" s="41" t="s">
        <v>97</v>
      </c>
      <c r="F72" s="36">
        <v>5031930</v>
      </c>
      <c r="G72" s="37">
        <v>98.5</v>
      </c>
      <c r="H72" s="36">
        <v>-5031930</v>
      </c>
      <c r="I72" s="37">
        <v>-98.5</v>
      </c>
      <c r="J72" s="36"/>
      <c r="K72" s="37"/>
      <c r="L72" s="36"/>
      <c r="M72" s="37"/>
      <c r="N72" s="36"/>
      <c r="O72" s="37"/>
      <c r="P72" s="36"/>
      <c r="Q72" s="37"/>
      <c r="R72" s="36"/>
      <c r="S72" s="37"/>
      <c r="T72" s="36"/>
      <c r="U72" s="37"/>
      <c r="V72" s="36"/>
      <c r="W72" s="37"/>
      <c r="X72" s="36"/>
      <c r="Y72" s="37"/>
      <c r="Z72" s="36"/>
      <c r="AA72" s="37"/>
      <c r="AB72" s="38">
        <f t="shared" si="2"/>
        <v>-10063860</v>
      </c>
      <c r="AC72" s="39">
        <f t="shared" si="3"/>
        <v>-197</v>
      </c>
      <c r="AD72" s="36"/>
      <c r="AE72" s="37"/>
      <c r="AF72" s="36">
        <v>0</v>
      </c>
      <c r="AG72" s="40">
        <v>0</v>
      </c>
      <c r="AH72" s="14"/>
      <c r="AI72" s="14"/>
      <c r="AJ72" s="14"/>
      <c r="AK72" s="14"/>
      <c r="AL72" s="14"/>
      <c r="AM72" s="14"/>
      <c r="AN72" s="14"/>
      <c r="AO72" s="14"/>
      <c r="AP72" s="14"/>
      <c r="AQ72" s="14"/>
      <c r="AR72" s="14"/>
      <c r="AS72" s="14"/>
      <c r="AT72" s="14"/>
      <c r="AU72" s="14"/>
      <c r="AV72" s="14"/>
      <c r="AW72" s="14"/>
    </row>
    <row r="73" spans="1:49" ht="12.75">
      <c r="A73" s="33"/>
      <c r="B73" s="34"/>
      <c r="C73" s="35"/>
      <c r="D73" s="42" t="s">
        <v>98</v>
      </c>
      <c r="E73" s="42" t="s">
        <v>99</v>
      </c>
      <c r="F73" s="36"/>
      <c r="G73" s="37"/>
      <c r="H73" s="36">
        <v>2075269</v>
      </c>
      <c r="I73" s="37">
        <v>15</v>
      </c>
      <c r="J73" s="36">
        <v>21523</v>
      </c>
      <c r="K73" s="37"/>
      <c r="L73" s="36"/>
      <c r="M73" s="37"/>
      <c r="N73" s="36"/>
      <c r="O73" s="37"/>
      <c r="P73" s="36"/>
      <c r="Q73" s="37"/>
      <c r="R73" s="36"/>
      <c r="S73" s="37"/>
      <c r="T73" s="36"/>
      <c r="U73" s="37"/>
      <c r="V73" s="36"/>
      <c r="W73" s="37"/>
      <c r="X73" s="36"/>
      <c r="Y73" s="37"/>
      <c r="Z73" s="36"/>
      <c r="AA73" s="37"/>
      <c r="AB73" s="38">
        <f t="shared" si="2"/>
        <v>4150538</v>
      </c>
      <c r="AC73" s="39">
        <f t="shared" si="3"/>
        <v>30</v>
      </c>
      <c r="AD73" s="36"/>
      <c r="AE73" s="37"/>
      <c r="AF73" s="36">
        <v>2096792</v>
      </c>
      <c r="AG73" s="40">
        <v>15</v>
      </c>
      <c r="AH73" s="14"/>
      <c r="AI73" s="14"/>
      <c r="AJ73" s="14"/>
      <c r="AK73" s="14"/>
      <c r="AL73" s="14"/>
      <c r="AM73" s="14"/>
      <c r="AN73" s="14"/>
      <c r="AO73" s="14"/>
      <c r="AP73" s="14"/>
      <c r="AQ73" s="14"/>
      <c r="AR73" s="14"/>
      <c r="AS73" s="14"/>
      <c r="AT73" s="14"/>
      <c r="AU73" s="14"/>
      <c r="AV73" s="14"/>
      <c r="AW73" s="14"/>
    </row>
    <row r="74" spans="1:49" ht="12.75">
      <c r="A74" s="33"/>
      <c r="B74" s="34"/>
      <c r="C74" s="27" t="s">
        <v>100</v>
      </c>
      <c r="D74" s="27"/>
      <c r="E74" s="27"/>
      <c r="F74" s="28">
        <v>138578129</v>
      </c>
      <c r="G74" s="29">
        <v>995.8</v>
      </c>
      <c r="H74" s="28">
        <v>0</v>
      </c>
      <c r="I74" s="29">
        <v>0</v>
      </c>
      <c r="J74" s="28">
        <v>698122</v>
      </c>
      <c r="K74" s="29">
        <v>2</v>
      </c>
      <c r="L74" s="28">
        <v>150000</v>
      </c>
      <c r="M74" s="29"/>
      <c r="N74" s="28">
        <v>848809</v>
      </c>
      <c r="O74" s="29"/>
      <c r="P74" s="28"/>
      <c r="Q74" s="29"/>
      <c r="R74" s="28"/>
      <c r="S74" s="29"/>
      <c r="T74" s="28"/>
      <c r="U74" s="29"/>
      <c r="V74" s="28"/>
      <c r="W74" s="29"/>
      <c r="X74" s="28"/>
      <c r="Y74" s="29"/>
      <c r="Z74" s="28">
        <v>142000</v>
      </c>
      <c r="AA74" s="29">
        <v>1</v>
      </c>
      <c r="AB74" s="30">
        <f t="shared" si="2"/>
        <v>1140809</v>
      </c>
      <c r="AC74" s="31">
        <f t="shared" si="3"/>
        <v>1</v>
      </c>
      <c r="AD74" s="28">
        <v>-878956</v>
      </c>
      <c r="AE74" s="29">
        <v>0</v>
      </c>
      <c r="AF74" s="28">
        <v>139538104</v>
      </c>
      <c r="AG74" s="32">
        <v>998.8</v>
      </c>
      <c r="AH74" s="14"/>
      <c r="AI74" s="14"/>
      <c r="AJ74" s="14"/>
      <c r="AK74" s="14"/>
      <c r="AL74" s="14"/>
      <c r="AM74" s="14"/>
      <c r="AN74" s="14"/>
      <c r="AO74" s="14"/>
      <c r="AP74" s="14"/>
      <c r="AQ74" s="14"/>
      <c r="AR74" s="14"/>
      <c r="AS74" s="14"/>
      <c r="AT74" s="14"/>
      <c r="AU74" s="14"/>
      <c r="AV74" s="14"/>
      <c r="AW74" s="14"/>
    </row>
    <row r="75" spans="1:49" ht="12.75">
      <c r="A75" s="33"/>
      <c r="B75" s="34">
        <v>22</v>
      </c>
      <c r="C75" s="27" t="s">
        <v>101</v>
      </c>
      <c r="D75" s="27"/>
      <c r="E75" s="27"/>
      <c r="F75" s="28"/>
      <c r="G75" s="29"/>
      <c r="H75" s="28"/>
      <c r="I75" s="29"/>
      <c r="J75" s="28"/>
      <c r="K75" s="29"/>
      <c r="L75" s="28"/>
      <c r="M75" s="29"/>
      <c r="N75" s="28"/>
      <c r="O75" s="29"/>
      <c r="P75" s="28"/>
      <c r="Q75" s="29"/>
      <c r="R75" s="28"/>
      <c r="S75" s="29"/>
      <c r="T75" s="28"/>
      <c r="U75" s="29"/>
      <c r="V75" s="28"/>
      <c r="W75" s="29"/>
      <c r="X75" s="28"/>
      <c r="Y75" s="29"/>
      <c r="Z75" s="28"/>
      <c r="AA75" s="29"/>
      <c r="AB75" s="30">
        <f t="shared" si="2"/>
        <v>0</v>
      </c>
      <c r="AC75" s="31">
        <f t="shared" si="3"/>
        <v>0</v>
      </c>
      <c r="AD75" s="28"/>
      <c r="AE75" s="29"/>
      <c r="AF75" s="28"/>
      <c r="AG75" s="32"/>
      <c r="AH75" s="14"/>
      <c r="AI75" s="14"/>
      <c r="AJ75" s="14"/>
      <c r="AK75" s="14"/>
      <c r="AL75" s="14"/>
      <c r="AM75" s="14"/>
      <c r="AN75" s="14"/>
      <c r="AO75" s="14"/>
      <c r="AP75" s="14"/>
      <c r="AQ75" s="14"/>
      <c r="AR75" s="14"/>
      <c r="AS75" s="14"/>
      <c r="AT75" s="14"/>
      <c r="AU75" s="14"/>
      <c r="AV75" s="14"/>
      <c r="AW75" s="14"/>
    </row>
    <row r="76" spans="1:49" ht="12.75">
      <c r="A76" s="33"/>
      <c r="B76" s="34"/>
      <c r="C76" s="35"/>
      <c r="D76" s="35" t="s">
        <v>102</v>
      </c>
      <c r="E76" s="35" t="s">
        <v>101</v>
      </c>
      <c r="F76" s="36">
        <v>1091572</v>
      </c>
      <c r="G76" s="37">
        <v>3</v>
      </c>
      <c r="H76" s="36"/>
      <c r="I76" s="37"/>
      <c r="J76" s="36">
        <v>137983</v>
      </c>
      <c r="K76" s="37">
        <v>1</v>
      </c>
      <c r="L76" s="36"/>
      <c r="M76" s="37"/>
      <c r="N76" s="36"/>
      <c r="O76" s="37"/>
      <c r="P76" s="36"/>
      <c r="Q76" s="37"/>
      <c r="R76" s="36"/>
      <c r="S76" s="37"/>
      <c r="T76" s="36"/>
      <c r="U76" s="37"/>
      <c r="V76" s="36"/>
      <c r="W76" s="37"/>
      <c r="X76" s="36"/>
      <c r="Y76" s="37"/>
      <c r="Z76" s="36"/>
      <c r="AA76" s="37"/>
      <c r="AB76" s="38">
        <f t="shared" si="2"/>
        <v>0</v>
      </c>
      <c r="AC76" s="39">
        <f t="shared" si="3"/>
        <v>0</v>
      </c>
      <c r="AD76" s="36">
        <v>-8437</v>
      </c>
      <c r="AE76" s="37">
        <v>0</v>
      </c>
      <c r="AF76" s="36">
        <v>1221118</v>
      </c>
      <c r="AG76" s="40">
        <v>4</v>
      </c>
      <c r="AH76" s="14"/>
      <c r="AI76" s="14"/>
      <c r="AJ76" s="14"/>
      <c r="AK76" s="14"/>
      <c r="AL76" s="14"/>
      <c r="AM76" s="14"/>
      <c r="AN76" s="14"/>
      <c r="AO76" s="14"/>
      <c r="AP76" s="14"/>
      <c r="AQ76" s="14"/>
      <c r="AR76" s="14"/>
      <c r="AS76" s="14"/>
      <c r="AT76" s="14"/>
      <c r="AU76" s="14"/>
      <c r="AV76" s="14"/>
      <c r="AW76" s="14"/>
    </row>
    <row r="77" spans="1:49" ht="12.75">
      <c r="A77" s="33"/>
      <c r="B77" s="34"/>
      <c r="C77" s="27" t="s">
        <v>103</v>
      </c>
      <c r="D77" s="27"/>
      <c r="E77" s="27"/>
      <c r="F77" s="28">
        <v>1091572</v>
      </c>
      <c r="G77" s="29">
        <v>3</v>
      </c>
      <c r="H77" s="28"/>
      <c r="I77" s="29"/>
      <c r="J77" s="28">
        <v>137983</v>
      </c>
      <c r="K77" s="29">
        <v>1</v>
      </c>
      <c r="L77" s="28"/>
      <c r="M77" s="29"/>
      <c r="N77" s="28"/>
      <c r="O77" s="29"/>
      <c r="P77" s="28"/>
      <c r="Q77" s="29"/>
      <c r="R77" s="28"/>
      <c r="S77" s="29"/>
      <c r="T77" s="28"/>
      <c r="U77" s="29"/>
      <c r="V77" s="28"/>
      <c r="W77" s="29"/>
      <c r="X77" s="28"/>
      <c r="Y77" s="29"/>
      <c r="Z77" s="28"/>
      <c r="AA77" s="29"/>
      <c r="AB77" s="30">
        <f t="shared" si="2"/>
        <v>0</v>
      </c>
      <c r="AC77" s="31">
        <f t="shared" si="3"/>
        <v>0</v>
      </c>
      <c r="AD77" s="28">
        <v>-8437</v>
      </c>
      <c r="AE77" s="29">
        <v>0</v>
      </c>
      <c r="AF77" s="28">
        <v>1221118</v>
      </c>
      <c r="AG77" s="32">
        <v>4</v>
      </c>
      <c r="AH77" s="14"/>
      <c r="AI77" s="14"/>
      <c r="AJ77" s="14"/>
      <c r="AK77" s="14"/>
      <c r="AL77" s="14"/>
      <c r="AM77" s="14"/>
      <c r="AN77" s="14"/>
      <c r="AO77" s="14"/>
      <c r="AP77" s="14"/>
      <c r="AQ77" s="14"/>
      <c r="AR77" s="14"/>
      <c r="AS77" s="14"/>
      <c r="AT77" s="14"/>
      <c r="AU77" s="14"/>
      <c r="AV77" s="14"/>
      <c r="AW77" s="14"/>
    </row>
    <row r="78" spans="1:49" ht="12.75">
      <c r="A78" s="33"/>
      <c r="B78" s="34">
        <v>23</v>
      </c>
      <c r="C78" s="27" t="s">
        <v>104</v>
      </c>
      <c r="D78" s="27"/>
      <c r="E78" s="27"/>
      <c r="F78" s="28"/>
      <c r="G78" s="29"/>
      <c r="H78" s="28"/>
      <c r="I78" s="29"/>
      <c r="J78" s="28"/>
      <c r="K78" s="29"/>
      <c r="L78" s="28"/>
      <c r="M78" s="29"/>
      <c r="N78" s="28"/>
      <c r="O78" s="29"/>
      <c r="P78" s="28"/>
      <c r="Q78" s="29"/>
      <c r="R78" s="28"/>
      <c r="S78" s="29"/>
      <c r="T78" s="28"/>
      <c r="U78" s="29"/>
      <c r="V78" s="28"/>
      <c r="W78" s="29"/>
      <c r="X78" s="28"/>
      <c r="Y78" s="29"/>
      <c r="Z78" s="28"/>
      <c r="AA78" s="29"/>
      <c r="AB78" s="30">
        <f t="shared" si="2"/>
        <v>0</v>
      </c>
      <c r="AC78" s="31">
        <f t="shared" si="3"/>
        <v>0</v>
      </c>
      <c r="AD78" s="28"/>
      <c r="AE78" s="29"/>
      <c r="AF78" s="28"/>
      <c r="AG78" s="32"/>
      <c r="AH78" s="14"/>
      <c r="AI78" s="14"/>
      <c r="AJ78" s="14"/>
      <c r="AK78" s="14"/>
      <c r="AL78" s="14"/>
      <c r="AM78" s="14"/>
      <c r="AN78" s="14"/>
      <c r="AO78" s="14"/>
      <c r="AP78" s="14"/>
      <c r="AQ78" s="14"/>
      <c r="AR78" s="14"/>
      <c r="AS78" s="14"/>
      <c r="AT78" s="14"/>
      <c r="AU78" s="14"/>
      <c r="AV78" s="14"/>
      <c r="AW78" s="14"/>
    </row>
    <row r="79" spans="1:49" ht="12.75">
      <c r="A79" s="33"/>
      <c r="B79" s="34"/>
      <c r="C79" s="35"/>
      <c r="D79" s="35" t="s">
        <v>105</v>
      </c>
      <c r="E79" s="35" t="s">
        <v>104</v>
      </c>
      <c r="F79" s="36">
        <v>1357979</v>
      </c>
      <c r="G79" s="37">
        <v>4</v>
      </c>
      <c r="H79" s="36"/>
      <c r="I79" s="37"/>
      <c r="J79" s="36"/>
      <c r="K79" s="37"/>
      <c r="L79" s="36"/>
      <c r="M79" s="37"/>
      <c r="N79" s="36"/>
      <c r="O79" s="37"/>
      <c r="P79" s="36"/>
      <c r="Q79" s="37"/>
      <c r="R79" s="36"/>
      <c r="S79" s="37"/>
      <c r="T79" s="36"/>
      <c r="U79" s="37"/>
      <c r="V79" s="36"/>
      <c r="W79" s="37"/>
      <c r="X79" s="36"/>
      <c r="Y79" s="37"/>
      <c r="Z79" s="36"/>
      <c r="AA79" s="37"/>
      <c r="AB79" s="38">
        <f t="shared" si="2"/>
        <v>0</v>
      </c>
      <c r="AC79" s="39">
        <f t="shared" si="3"/>
        <v>0</v>
      </c>
      <c r="AD79" s="36">
        <v>24178</v>
      </c>
      <c r="AE79" s="37">
        <v>0</v>
      </c>
      <c r="AF79" s="36">
        <v>1382157</v>
      </c>
      <c r="AG79" s="40">
        <v>4</v>
      </c>
      <c r="AH79" s="14"/>
      <c r="AI79" s="14"/>
      <c r="AJ79" s="14"/>
      <c r="AK79" s="14"/>
      <c r="AL79" s="14"/>
      <c r="AM79" s="14"/>
      <c r="AN79" s="14"/>
      <c r="AO79" s="14"/>
      <c r="AP79" s="14"/>
      <c r="AQ79" s="14"/>
      <c r="AR79" s="14"/>
      <c r="AS79" s="14"/>
      <c r="AT79" s="14"/>
      <c r="AU79" s="14"/>
      <c r="AV79" s="14"/>
      <c r="AW79" s="14"/>
    </row>
    <row r="80" spans="1:49" ht="12.75">
      <c r="A80" s="33"/>
      <c r="B80" s="34"/>
      <c r="C80" s="27" t="s">
        <v>106</v>
      </c>
      <c r="D80" s="27"/>
      <c r="E80" s="27"/>
      <c r="F80" s="28">
        <v>1357979</v>
      </c>
      <c r="G80" s="29">
        <v>4</v>
      </c>
      <c r="H80" s="28"/>
      <c r="I80" s="29"/>
      <c r="J80" s="28"/>
      <c r="K80" s="29"/>
      <c r="L80" s="28"/>
      <c r="M80" s="29"/>
      <c r="N80" s="28"/>
      <c r="O80" s="29"/>
      <c r="P80" s="28"/>
      <c r="Q80" s="29"/>
      <c r="R80" s="28"/>
      <c r="S80" s="29"/>
      <c r="T80" s="28"/>
      <c r="U80" s="29"/>
      <c r="V80" s="28"/>
      <c r="W80" s="29"/>
      <c r="X80" s="28"/>
      <c r="Y80" s="29"/>
      <c r="Z80" s="28"/>
      <c r="AA80" s="29"/>
      <c r="AB80" s="30">
        <f t="shared" si="2"/>
        <v>0</v>
      </c>
      <c r="AC80" s="31">
        <f t="shared" si="3"/>
        <v>0</v>
      </c>
      <c r="AD80" s="28">
        <v>24178</v>
      </c>
      <c r="AE80" s="29">
        <v>0</v>
      </c>
      <c r="AF80" s="28">
        <v>1382157</v>
      </c>
      <c r="AG80" s="32">
        <v>4</v>
      </c>
      <c r="AH80" s="14"/>
      <c r="AI80" s="14"/>
      <c r="AJ80" s="14"/>
      <c r="AK80" s="14"/>
      <c r="AL80" s="14"/>
      <c r="AM80" s="14"/>
      <c r="AN80" s="14"/>
      <c r="AO80" s="14"/>
      <c r="AP80" s="14"/>
      <c r="AQ80" s="14"/>
      <c r="AR80" s="14"/>
      <c r="AS80" s="14"/>
      <c r="AT80" s="14"/>
      <c r="AU80" s="14"/>
      <c r="AV80" s="14"/>
      <c r="AW80" s="14"/>
    </row>
    <row r="81" spans="1:49" ht="12.75">
      <c r="A81" s="33"/>
      <c r="B81" s="34">
        <v>24</v>
      </c>
      <c r="C81" s="27" t="s">
        <v>107</v>
      </c>
      <c r="D81" s="27"/>
      <c r="E81" s="27"/>
      <c r="F81" s="28"/>
      <c r="G81" s="29"/>
      <c r="H81" s="28"/>
      <c r="I81" s="29"/>
      <c r="J81" s="28"/>
      <c r="K81" s="29"/>
      <c r="L81" s="28"/>
      <c r="M81" s="29"/>
      <c r="N81" s="28"/>
      <c r="O81" s="29"/>
      <c r="P81" s="28"/>
      <c r="Q81" s="29"/>
      <c r="R81" s="28"/>
      <c r="S81" s="29"/>
      <c r="T81" s="28"/>
      <c r="U81" s="29"/>
      <c r="V81" s="28"/>
      <c r="W81" s="29"/>
      <c r="X81" s="28"/>
      <c r="Y81" s="29"/>
      <c r="Z81" s="28"/>
      <c r="AA81" s="29"/>
      <c r="AB81" s="30">
        <f t="shared" si="2"/>
        <v>0</v>
      </c>
      <c r="AC81" s="31">
        <f t="shared" si="3"/>
        <v>0</v>
      </c>
      <c r="AD81" s="28"/>
      <c r="AE81" s="29"/>
      <c r="AF81" s="28"/>
      <c r="AG81" s="32"/>
      <c r="AH81" s="14"/>
      <c r="AI81" s="14"/>
      <c r="AJ81" s="14"/>
      <c r="AK81" s="14"/>
      <c r="AL81" s="14"/>
      <c r="AM81" s="14"/>
      <c r="AN81" s="14"/>
      <c r="AO81" s="14"/>
      <c r="AP81" s="14"/>
      <c r="AQ81" s="14"/>
      <c r="AR81" s="14"/>
      <c r="AS81" s="14"/>
      <c r="AT81" s="14"/>
      <c r="AU81" s="14"/>
      <c r="AV81" s="14"/>
      <c r="AW81" s="14"/>
    </row>
    <row r="82" spans="1:49" ht="12.75">
      <c r="A82" s="33"/>
      <c r="B82" s="34"/>
      <c r="C82" s="35"/>
      <c r="D82" s="35" t="s">
        <v>108</v>
      </c>
      <c r="E82" s="35" t="s">
        <v>109</v>
      </c>
      <c r="F82" s="36">
        <v>2450842</v>
      </c>
      <c r="G82" s="37">
        <v>17</v>
      </c>
      <c r="H82" s="36"/>
      <c r="I82" s="37"/>
      <c r="J82" s="36">
        <v>57716</v>
      </c>
      <c r="K82" s="37">
        <v>0</v>
      </c>
      <c r="L82" s="36"/>
      <c r="M82" s="37"/>
      <c r="N82" s="36"/>
      <c r="O82" s="37"/>
      <c r="P82" s="36"/>
      <c r="Q82" s="37"/>
      <c r="R82" s="36"/>
      <c r="S82" s="37"/>
      <c r="T82" s="36"/>
      <c r="U82" s="37"/>
      <c r="V82" s="36"/>
      <c r="W82" s="37"/>
      <c r="X82" s="36"/>
      <c r="Y82" s="37"/>
      <c r="Z82" s="36"/>
      <c r="AA82" s="37"/>
      <c r="AB82" s="38">
        <f t="shared" si="2"/>
        <v>0</v>
      </c>
      <c r="AC82" s="39">
        <f t="shared" si="3"/>
        <v>0</v>
      </c>
      <c r="AD82" s="36">
        <v>67989</v>
      </c>
      <c r="AE82" s="37">
        <v>0</v>
      </c>
      <c r="AF82" s="36">
        <v>2576547</v>
      </c>
      <c r="AG82" s="40">
        <v>17</v>
      </c>
      <c r="AH82" s="14"/>
      <c r="AI82" s="14"/>
      <c r="AJ82" s="14"/>
      <c r="AK82" s="14"/>
      <c r="AL82" s="14"/>
      <c r="AM82" s="14"/>
      <c r="AN82" s="14"/>
      <c r="AO82" s="14"/>
      <c r="AP82" s="14"/>
      <c r="AQ82" s="14"/>
      <c r="AR82" s="14"/>
      <c r="AS82" s="14"/>
      <c r="AT82" s="14"/>
      <c r="AU82" s="14"/>
      <c r="AV82" s="14"/>
      <c r="AW82" s="14"/>
    </row>
    <row r="83" spans="1:49" ht="12.75">
      <c r="A83" s="33"/>
      <c r="B83" s="34"/>
      <c r="C83" s="35"/>
      <c r="D83" s="35" t="s">
        <v>110</v>
      </c>
      <c r="E83" s="35" t="s">
        <v>111</v>
      </c>
      <c r="F83" s="36">
        <v>798935</v>
      </c>
      <c r="G83" s="37">
        <v>5.5</v>
      </c>
      <c r="H83" s="36"/>
      <c r="I83" s="37"/>
      <c r="J83" s="36"/>
      <c r="K83" s="37"/>
      <c r="L83" s="36"/>
      <c r="M83" s="37"/>
      <c r="N83" s="36"/>
      <c r="O83" s="37"/>
      <c r="P83" s="36"/>
      <c r="Q83" s="37"/>
      <c r="R83" s="36"/>
      <c r="S83" s="37"/>
      <c r="T83" s="36"/>
      <c r="U83" s="37"/>
      <c r="V83" s="36"/>
      <c r="W83" s="37"/>
      <c r="X83" s="36"/>
      <c r="Y83" s="37"/>
      <c r="Z83" s="36"/>
      <c r="AA83" s="37"/>
      <c r="AB83" s="38">
        <f t="shared" si="2"/>
        <v>0</v>
      </c>
      <c r="AC83" s="39">
        <f t="shared" si="3"/>
        <v>0</v>
      </c>
      <c r="AD83" s="36"/>
      <c r="AE83" s="37"/>
      <c r="AF83" s="36">
        <v>798935</v>
      </c>
      <c r="AG83" s="40">
        <v>5.5</v>
      </c>
      <c r="AH83" s="14"/>
      <c r="AI83" s="14"/>
      <c r="AJ83" s="14"/>
      <c r="AK83" s="14"/>
      <c r="AL83" s="14"/>
      <c r="AM83" s="14"/>
      <c r="AN83" s="14"/>
      <c r="AO83" s="14"/>
      <c r="AP83" s="14"/>
      <c r="AQ83" s="14"/>
      <c r="AR83" s="14"/>
      <c r="AS83" s="14"/>
      <c r="AT83" s="14"/>
      <c r="AU83" s="14"/>
      <c r="AV83" s="14"/>
      <c r="AW83" s="14"/>
    </row>
    <row r="84" spans="1:49" ht="12.75">
      <c r="A84" s="33"/>
      <c r="B84" s="34"/>
      <c r="C84" s="27" t="s">
        <v>112</v>
      </c>
      <c r="D84" s="27"/>
      <c r="E84" s="27"/>
      <c r="F84" s="28">
        <v>3249777</v>
      </c>
      <c r="G84" s="29">
        <v>22.5</v>
      </c>
      <c r="H84" s="28"/>
      <c r="I84" s="29"/>
      <c r="J84" s="28">
        <v>57716</v>
      </c>
      <c r="K84" s="29">
        <v>0</v>
      </c>
      <c r="L84" s="28"/>
      <c r="M84" s="29"/>
      <c r="N84" s="28"/>
      <c r="O84" s="29"/>
      <c r="P84" s="28"/>
      <c r="Q84" s="29"/>
      <c r="R84" s="28"/>
      <c r="S84" s="29"/>
      <c r="T84" s="28"/>
      <c r="U84" s="29"/>
      <c r="V84" s="28"/>
      <c r="W84" s="29"/>
      <c r="X84" s="28"/>
      <c r="Y84" s="29"/>
      <c r="Z84" s="28"/>
      <c r="AA84" s="29"/>
      <c r="AB84" s="30">
        <f t="shared" si="2"/>
        <v>0</v>
      </c>
      <c r="AC84" s="31">
        <f t="shared" si="3"/>
        <v>0</v>
      </c>
      <c r="AD84" s="28">
        <v>67989</v>
      </c>
      <c r="AE84" s="29">
        <v>0</v>
      </c>
      <c r="AF84" s="28">
        <v>3375482</v>
      </c>
      <c r="AG84" s="32">
        <v>22.5</v>
      </c>
      <c r="AH84" s="14"/>
      <c r="AI84" s="14"/>
      <c r="AJ84" s="14"/>
      <c r="AK84" s="14"/>
      <c r="AL84" s="14"/>
      <c r="AM84" s="14"/>
      <c r="AN84" s="14"/>
      <c r="AO84" s="14"/>
      <c r="AP84" s="14"/>
      <c r="AQ84" s="14"/>
      <c r="AR84" s="14"/>
      <c r="AS84" s="14"/>
      <c r="AT84" s="14"/>
      <c r="AU84" s="14"/>
      <c r="AV84" s="14"/>
      <c r="AW84" s="14"/>
    </row>
    <row r="85" spans="1:49" ht="12.75">
      <c r="A85" s="33"/>
      <c r="B85" s="34">
        <v>25</v>
      </c>
      <c r="C85" s="27" t="s">
        <v>113</v>
      </c>
      <c r="D85" s="27"/>
      <c r="E85" s="27"/>
      <c r="F85" s="28"/>
      <c r="G85" s="29"/>
      <c r="H85" s="28"/>
      <c r="I85" s="29"/>
      <c r="J85" s="28"/>
      <c r="K85" s="29"/>
      <c r="L85" s="28"/>
      <c r="M85" s="29"/>
      <c r="N85" s="28"/>
      <c r="O85" s="29"/>
      <c r="P85" s="28"/>
      <c r="Q85" s="29"/>
      <c r="R85" s="28"/>
      <c r="S85" s="29"/>
      <c r="T85" s="28"/>
      <c r="U85" s="29"/>
      <c r="V85" s="28"/>
      <c r="W85" s="29"/>
      <c r="X85" s="28"/>
      <c r="Y85" s="29"/>
      <c r="Z85" s="28"/>
      <c r="AA85" s="29"/>
      <c r="AB85" s="30">
        <f t="shared" si="2"/>
        <v>0</v>
      </c>
      <c r="AC85" s="31">
        <f t="shared" si="3"/>
        <v>0</v>
      </c>
      <c r="AD85" s="28"/>
      <c r="AE85" s="29"/>
      <c r="AF85" s="28"/>
      <c r="AG85" s="32"/>
      <c r="AH85" s="14"/>
      <c r="AI85" s="14"/>
      <c r="AJ85" s="14"/>
      <c r="AK85" s="14"/>
      <c r="AL85" s="14"/>
      <c r="AM85" s="14"/>
      <c r="AN85" s="14"/>
      <c r="AO85" s="14"/>
      <c r="AP85" s="14"/>
      <c r="AQ85" s="14"/>
      <c r="AR85" s="14"/>
      <c r="AS85" s="14"/>
      <c r="AT85" s="14"/>
      <c r="AU85" s="14"/>
      <c r="AV85" s="14"/>
      <c r="AW85" s="14"/>
    </row>
    <row r="86" spans="1:49" ht="12.75">
      <c r="A86" s="33"/>
      <c r="B86" s="34"/>
      <c r="C86" s="35"/>
      <c r="D86" s="35" t="s">
        <v>114</v>
      </c>
      <c r="E86" s="35" t="s">
        <v>115</v>
      </c>
      <c r="F86" s="36">
        <v>2778128</v>
      </c>
      <c r="G86" s="37">
        <v>15</v>
      </c>
      <c r="H86" s="36"/>
      <c r="I86" s="37"/>
      <c r="J86" s="36"/>
      <c r="K86" s="37"/>
      <c r="L86" s="36"/>
      <c r="M86" s="37"/>
      <c r="N86" s="36"/>
      <c r="O86" s="37"/>
      <c r="P86" s="36"/>
      <c r="Q86" s="37"/>
      <c r="R86" s="36"/>
      <c r="S86" s="37"/>
      <c r="T86" s="36"/>
      <c r="U86" s="37"/>
      <c r="V86" s="36"/>
      <c r="W86" s="37"/>
      <c r="X86" s="36"/>
      <c r="Y86" s="37"/>
      <c r="Z86" s="36"/>
      <c r="AA86" s="37"/>
      <c r="AB86" s="38">
        <f t="shared" si="2"/>
        <v>0</v>
      </c>
      <c r="AC86" s="39">
        <f t="shared" si="3"/>
        <v>0</v>
      </c>
      <c r="AD86" s="36">
        <v>-102021</v>
      </c>
      <c r="AE86" s="37">
        <v>0</v>
      </c>
      <c r="AF86" s="36">
        <v>2676107</v>
      </c>
      <c r="AG86" s="40">
        <v>15</v>
      </c>
      <c r="AH86" s="14"/>
      <c r="AI86" s="14"/>
      <c r="AJ86" s="14"/>
      <c r="AK86" s="14"/>
      <c r="AL86" s="14"/>
      <c r="AM86" s="14"/>
      <c r="AN86" s="14"/>
      <c r="AO86" s="14"/>
      <c r="AP86" s="14"/>
      <c r="AQ86" s="14"/>
      <c r="AR86" s="14"/>
      <c r="AS86" s="14"/>
      <c r="AT86" s="14"/>
      <c r="AU86" s="14"/>
      <c r="AV86" s="14"/>
      <c r="AW86" s="14"/>
    </row>
    <row r="87" spans="1:49" ht="12.75">
      <c r="A87" s="33"/>
      <c r="B87" s="34"/>
      <c r="C87" s="35"/>
      <c r="D87" s="35" t="s">
        <v>116</v>
      </c>
      <c r="E87" s="35" t="s">
        <v>117</v>
      </c>
      <c r="F87" s="36">
        <v>2506543</v>
      </c>
      <c r="G87" s="37">
        <v>20.75</v>
      </c>
      <c r="H87" s="36"/>
      <c r="I87" s="37"/>
      <c r="J87" s="36">
        <v>-72497</v>
      </c>
      <c r="K87" s="37">
        <v>0</v>
      </c>
      <c r="L87" s="36"/>
      <c r="M87" s="37"/>
      <c r="N87" s="36"/>
      <c r="O87" s="37"/>
      <c r="P87" s="36"/>
      <c r="Q87" s="37"/>
      <c r="R87" s="36"/>
      <c r="S87" s="37"/>
      <c r="T87" s="36"/>
      <c r="U87" s="37"/>
      <c r="V87" s="36"/>
      <c r="W87" s="37"/>
      <c r="X87" s="36"/>
      <c r="Y87" s="37"/>
      <c r="Z87" s="36"/>
      <c r="AA87" s="37"/>
      <c r="AB87" s="38">
        <f t="shared" si="2"/>
        <v>0</v>
      </c>
      <c r="AC87" s="39">
        <f t="shared" si="3"/>
        <v>0</v>
      </c>
      <c r="AD87" s="36"/>
      <c r="AE87" s="37"/>
      <c r="AF87" s="36">
        <v>2434046</v>
      </c>
      <c r="AG87" s="40">
        <v>20.75</v>
      </c>
      <c r="AH87" s="14"/>
      <c r="AI87" s="14"/>
      <c r="AJ87" s="14"/>
      <c r="AK87" s="14"/>
      <c r="AL87" s="14"/>
      <c r="AM87" s="14"/>
      <c r="AN87" s="14"/>
      <c r="AO87" s="14"/>
      <c r="AP87" s="14"/>
      <c r="AQ87" s="14"/>
      <c r="AR87" s="14"/>
      <c r="AS87" s="14"/>
      <c r="AT87" s="14"/>
      <c r="AU87" s="14"/>
      <c r="AV87" s="14"/>
      <c r="AW87" s="14"/>
    </row>
    <row r="88" spans="1:49" ht="12.75">
      <c r="A88" s="33"/>
      <c r="B88" s="34"/>
      <c r="C88" s="27" t="s">
        <v>118</v>
      </c>
      <c r="D88" s="27"/>
      <c r="E88" s="27"/>
      <c r="F88" s="28">
        <v>5284671</v>
      </c>
      <c r="G88" s="29">
        <v>35.75</v>
      </c>
      <c r="H88" s="28"/>
      <c r="I88" s="29"/>
      <c r="J88" s="28">
        <v>-72497</v>
      </c>
      <c r="K88" s="29">
        <v>0</v>
      </c>
      <c r="L88" s="28"/>
      <c r="M88" s="29"/>
      <c r="N88" s="28"/>
      <c r="O88" s="29"/>
      <c r="P88" s="28"/>
      <c r="Q88" s="29"/>
      <c r="R88" s="28"/>
      <c r="S88" s="29"/>
      <c r="T88" s="28"/>
      <c r="U88" s="29"/>
      <c r="V88" s="28"/>
      <c r="W88" s="29"/>
      <c r="X88" s="28"/>
      <c r="Y88" s="29"/>
      <c r="Z88" s="28"/>
      <c r="AA88" s="29"/>
      <c r="AB88" s="30">
        <f t="shared" si="2"/>
        <v>0</v>
      </c>
      <c r="AC88" s="31">
        <f t="shared" si="3"/>
        <v>0</v>
      </c>
      <c r="AD88" s="28">
        <v>-102021</v>
      </c>
      <c r="AE88" s="29">
        <v>0</v>
      </c>
      <c r="AF88" s="28">
        <v>5110153</v>
      </c>
      <c r="AG88" s="32">
        <v>35.75</v>
      </c>
      <c r="AH88" s="14"/>
      <c r="AI88" s="14"/>
      <c r="AJ88" s="14"/>
      <c r="AK88" s="14"/>
      <c r="AL88" s="14"/>
      <c r="AM88" s="14"/>
      <c r="AN88" s="14"/>
      <c r="AO88" s="14"/>
      <c r="AP88" s="14"/>
      <c r="AQ88" s="14"/>
      <c r="AR88" s="14"/>
      <c r="AS88" s="14"/>
      <c r="AT88" s="14"/>
      <c r="AU88" s="14"/>
      <c r="AV88" s="14"/>
      <c r="AW88" s="14"/>
    </row>
    <row r="89" spans="1:49" ht="12.75">
      <c r="A89" s="33"/>
      <c r="B89" s="34">
        <v>26</v>
      </c>
      <c r="C89" s="27" t="s">
        <v>119</v>
      </c>
      <c r="D89" s="27"/>
      <c r="E89" s="27"/>
      <c r="F89" s="28"/>
      <c r="G89" s="29"/>
      <c r="H89" s="28"/>
      <c r="I89" s="29"/>
      <c r="J89" s="28"/>
      <c r="K89" s="29"/>
      <c r="L89" s="28"/>
      <c r="M89" s="29"/>
      <c r="N89" s="28"/>
      <c r="O89" s="29"/>
      <c r="P89" s="28"/>
      <c r="Q89" s="29"/>
      <c r="R89" s="28"/>
      <c r="S89" s="29"/>
      <c r="T89" s="28"/>
      <c r="U89" s="29"/>
      <c r="V89" s="28"/>
      <c r="W89" s="29"/>
      <c r="X89" s="28"/>
      <c r="Y89" s="29"/>
      <c r="Z89" s="28"/>
      <c r="AA89" s="29"/>
      <c r="AB89" s="30">
        <f t="shared" si="2"/>
        <v>0</v>
      </c>
      <c r="AC89" s="31">
        <f t="shared" si="3"/>
        <v>0</v>
      </c>
      <c r="AD89" s="28"/>
      <c r="AE89" s="29"/>
      <c r="AF89" s="28"/>
      <c r="AG89" s="32"/>
      <c r="AH89" s="14"/>
      <c r="AI89" s="14"/>
      <c r="AJ89" s="14"/>
      <c r="AK89" s="14"/>
      <c r="AL89" s="14"/>
      <c r="AM89" s="14"/>
      <c r="AN89" s="14"/>
      <c r="AO89" s="14"/>
      <c r="AP89" s="14"/>
      <c r="AQ89" s="14"/>
      <c r="AR89" s="14"/>
      <c r="AS89" s="14"/>
      <c r="AT89" s="14"/>
      <c r="AU89" s="14"/>
      <c r="AV89" s="14"/>
      <c r="AW89" s="14"/>
    </row>
    <row r="90" spans="1:49" ht="12.75">
      <c r="A90" s="33"/>
      <c r="B90" s="34"/>
      <c r="C90" s="35"/>
      <c r="D90" s="35" t="s">
        <v>120</v>
      </c>
      <c r="E90" s="35" t="s">
        <v>119</v>
      </c>
      <c r="F90" s="36">
        <v>297723</v>
      </c>
      <c r="G90" s="37">
        <v>1</v>
      </c>
      <c r="H90" s="36"/>
      <c r="I90" s="37"/>
      <c r="J90" s="36"/>
      <c r="K90" s="37"/>
      <c r="L90" s="36"/>
      <c r="M90" s="37"/>
      <c r="N90" s="36"/>
      <c r="O90" s="37"/>
      <c r="P90" s="36"/>
      <c r="Q90" s="37"/>
      <c r="R90" s="36"/>
      <c r="S90" s="37"/>
      <c r="T90" s="36"/>
      <c r="U90" s="37"/>
      <c r="V90" s="36"/>
      <c r="W90" s="37"/>
      <c r="X90" s="36"/>
      <c r="Y90" s="37"/>
      <c r="Z90" s="36"/>
      <c r="AA90" s="37"/>
      <c r="AB90" s="38">
        <f t="shared" si="2"/>
        <v>0</v>
      </c>
      <c r="AC90" s="39">
        <f t="shared" si="3"/>
        <v>0</v>
      </c>
      <c r="AD90" s="36">
        <v>-2440</v>
      </c>
      <c r="AE90" s="37">
        <v>0</v>
      </c>
      <c r="AF90" s="36">
        <v>295283</v>
      </c>
      <c r="AG90" s="40">
        <v>1</v>
      </c>
      <c r="AH90" s="14"/>
      <c r="AI90" s="14"/>
      <c r="AJ90" s="14"/>
      <c r="AK90" s="14"/>
      <c r="AL90" s="14"/>
      <c r="AM90" s="14"/>
      <c r="AN90" s="14"/>
      <c r="AO90" s="14"/>
      <c r="AP90" s="14"/>
      <c r="AQ90" s="14"/>
      <c r="AR90" s="14"/>
      <c r="AS90" s="14"/>
      <c r="AT90" s="14"/>
      <c r="AU90" s="14"/>
      <c r="AV90" s="14"/>
      <c r="AW90" s="14"/>
    </row>
    <row r="91" spans="1:49" ht="12.75">
      <c r="A91" s="33"/>
      <c r="B91" s="34"/>
      <c r="C91" s="27" t="s">
        <v>121</v>
      </c>
      <c r="D91" s="27"/>
      <c r="E91" s="27"/>
      <c r="F91" s="28">
        <v>297723</v>
      </c>
      <c r="G91" s="29">
        <v>1</v>
      </c>
      <c r="H91" s="28"/>
      <c r="I91" s="29"/>
      <c r="J91" s="28"/>
      <c r="K91" s="29"/>
      <c r="L91" s="28"/>
      <c r="M91" s="29"/>
      <c r="N91" s="28"/>
      <c r="O91" s="29"/>
      <c r="P91" s="28"/>
      <c r="Q91" s="29"/>
      <c r="R91" s="28"/>
      <c r="S91" s="29"/>
      <c r="T91" s="28"/>
      <c r="U91" s="29"/>
      <c r="V91" s="28"/>
      <c r="W91" s="29"/>
      <c r="X91" s="28"/>
      <c r="Y91" s="29"/>
      <c r="Z91" s="28"/>
      <c r="AA91" s="29"/>
      <c r="AB91" s="30">
        <f t="shared" si="2"/>
        <v>0</v>
      </c>
      <c r="AC91" s="31">
        <f t="shared" si="3"/>
        <v>0</v>
      </c>
      <c r="AD91" s="28">
        <v>-2440</v>
      </c>
      <c r="AE91" s="29">
        <v>0</v>
      </c>
      <c r="AF91" s="28">
        <v>295283</v>
      </c>
      <c r="AG91" s="32">
        <v>1</v>
      </c>
      <c r="AH91" s="14"/>
      <c r="AI91" s="14"/>
      <c r="AJ91" s="14"/>
      <c r="AK91" s="14"/>
      <c r="AL91" s="14"/>
      <c r="AM91" s="14"/>
      <c r="AN91" s="14"/>
      <c r="AO91" s="14"/>
      <c r="AP91" s="14"/>
      <c r="AQ91" s="14"/>
      <c r="AR91" s="14"/>
      <c r="AS91" s="14"/>
      <c r="AT91" s="14"/>
      <c r="AU91" s="14"/>
      <c r="AV91" s="14"/>
      <c r="AW91" s="14"/>
    </row>
    <row r="92" spans="1:49" ht="12.75">
      <c r="A92" s="33"/>
      <c r="B92" s="34">
        <v>27</v>
      </c>
      <c r="C92" s="27" t="s">
        <v>122</v>
      </c>
      <c r="D92" s="27"/>
      <c r="E92" s="27"/>
      <c r="F92" s="28"/>
      <c r="G92" s="29"/>
      <c r="H92" s="28"/>
      <c r="I92" s="29"/>
      <c r="J92" s="28"/>
      <c r="K92" s="29"/>
      <c r="L92" s="28"/>
      <c r="M92" s="29"/>
      <c r="N92" s="28"/>
      <c r="O92" s="29"/>
      <c r="P92" s="28"/>
      <c r="Q92" s="29"/>
      <c r="R92" s="28"/>
      <c r="S92" s="29"/>
      <c r="T92" s="28"/>
      <c r="U92" s="29"/>
      <c r="V92" s="28"/>
      <c r="W92" s="29"/>
      <c r="X92" s="28"/>
      <c r="Y92" s="29"/>
      <c r="Z92" s="28"/>
      <c r="AA92" s="29"/>
      <c r="AB92" s="30">
        <f t="shared" si="2"/>
        <v>0</v>
      </c>
      <c r="AC92" s="31">
        <f t="shared" si="3"/>
        <v>0</v>
      </c>
      <c r="AD92" s="28"/>
      <c r="AE92" s="29"/>
      <c r="AF92" s="28"/>
      <c r="AG92" s="32"/>
      <c r="AH92" s="14"/>
      <c r="AI92" s="14"/>
      <c r="AJ92" s="14"/>
      <c r="AK92" s="14"/>
      <c r="AL92" s="14"/>
      <c r="AM92" s="14"/>
      <c r="AN92" s="14"/>
      <c r="AO92" s="14"/>
      <c r="AP92" s="14"/>
      <c r="AQ92" s="14"/>
      <c r="AR92" s="14"/>
      <c r="AS92" s="14"/>
      <c r="AT92" s="14"/>
      <c r="AU92" s="14"/>
      <c r="AV92" s="14"/>
      <c r="AW92" s="14"/>
    </row>
    <row r="93" spans="1:49" ht="12.75">
      <c r="A93" s="33"/>
      <c r="B93" s="34"/>
      <c r="C93" s="35"/>
      <c r="D93" s="35" t="s">
        <v>123</v>
      </c>
      <c r="E93" s="35" t="s">
        <v>122</v>
      </c>
      <c r="F93" s="36">
        <v>3667229</v>
      </c>
      <c r="G93" s="37">
        <v>26</v>
      </c>
      <c r="H93" s="36"/>
      <c r="I93" s="37"/>
      <c r="J93" s="36"/>
      <c r="K93" s="37"/>
      <c r="L93" s="36"/>
      <c r="M93" s="37"/>
      <c r="N93" s="36"/>
      <c r="O93" s="37"/>
      <c r="P93" s="36"/>
      <c r="Q93" s="37"/>
      <c r="R93" s="36"/>
      <c r="S93" s="37"/>
      <c r="T93" s="36"/>
      <c r="U93" s="37"/>
      <c r="V93" s="36"/>
      <c r="W93" s="37"/>
      <c r="X93" s="36"/>
      <c r="Y93" s="37"/>
      <c r="Z93" s="36">
        <v>0.01</v>
      </c>
      <c r="AA93" s="37">
        <v>0</v>
      </c>
      <c r="AB93" s="38">
        <f t="shared" si="2"/>
        <v>0.01</v>
      </c>
      <c r="AC93" s="39">
        <f t="shared" si="3"/>
        <v>0</v>
      </c>
      <c r="AD93" s="36">
        <v>-70293</v>
      </c>
      <c r="AE93" s="37">
        <v>0</v>
      </c>
      <c r="AF93" s="36">
        <v>3596936.01</v>
      </c>
      <c r="AG93" s="40">
        <v>26</v>
      </c>
      <c r="AH93" s="14"/>
      <c r="AI93" s="14"/>
      <c r="AJ93" s="14"/>
      <c r="AK93" s="14"/>
      <c r="AL93" s="14"/>
      <c r="AM93" s="14"/>
      <c r="AN93" s="14"/>
      <c r="AO93" s="14"/>
      <c r="AP93" s="14"/>
      <c r="AQ93" s="14"/>
      <c r="AR93" s="14"/>
      <c r="AS93" s="14"/>
      <c r="AT93" s="14"/>
      <c r="AU93" s="14"/>
      <c r="AV93" s="14"/>
      <c r="AW93" s="14"/>
    </row>
    <row r="94" spans="1:49" ht="12.75">
      <c r="A94" s="33"/>
      <c r="B94" s="34"/>
      <c r="C94" s="27" t="s">
        <v>124</v>
      </c>
      <c r="D94" s="27"/>
      <c r="E94" s="27"/>
      <c r="F94" s="28">
        <v>3667229</v>
      </c>
      <c r="G94" s="29">
        <v>26</v>
      </c>
      <c r="H94" s="28"/>
      <c r="I94" s="29"/>
      <c r="J94" s="28"/>
      <c r="K94" s="29"/>
      <c r="L94" s="28"/>
      <c r="M94" s="29"/>
      <c r="N94" s="28"/>
      <c r="O94" s="29"/>
      <c r="P94" s="28"/>
      <c r="Q94" s="29"/>
      <c r="R94" s="28"/>
      <c r="S94" s="29"/>
      <c r="T94" s="28"/>
      <c r="U94" s="29"/>
      <c r="V94" s="28"/>
      <c r="W94" s="29"/>
      <c r="X94" s="28"/>
      <c r="Y94" s="29"/>
      <c r="Z94" s="28">
        <v>0.01</v>
      </c>
      <c r="AA94" s="29">
        <v>0</v>
      </c>
      <c r="AB94" s="30">
        <f t="shared" si="2"/>
        <v>0.01</v>
      </c>
      <c r="AC94" s="31">
        <f t="shared" si="3"/>
        <v>0</v>
      </c>
      <c r="AD94" s="28">
        <v>-70293</v>
      </c>
      <c r="AE94" s="29">
        <v>0</v>
      </c>
      <c r="AF94" s="28">
        <v>3596936.01</v>
      </c>
      <c r="AG94" s="32">
        <v>26</v>
      </c>
      <c r="AH94" s="14"/>
      <c r="AI94" s="14"/>
      <c r="AJ94" s="14"/>
      <c r="AK94" s="14"/>
      <c r="AL94" s="14"/>
      <c r="AM94" s="14"/>
      <c r="AN94" s="14"/>
      <c r="AO94" s="14"/>
      <c r="AP94" s="14"/>
      <c r="AQ94" s="14"/>
      <c r="AR94" s="14"/>
      <c r="AS94" s="14"/>
      <c r="AT94" s="14"/>
      <c r="AU94" s="14"/>
      <c r="AV94" s="14"/>
      <c r="AW94" s="14"/>
    </row>
    <row r="95" spans="1:49" ht="12.75">
      <c r="A95" s="33"/>
      <c r="B95" s="34">
        <v>28</v>
      </c>
      <c r="C95" s="27" t="s">
        <v>125</v>
      </c>
      <c r="D95" s="27"/>
      <c r="E95" s="27"/>
      <c r="F95" s="28"/>
      <c r="G95" s="29"/>
      <c r="H95" s="28"/>
      <c r="I95" s="29"/>
      <c r="J95" s="28"/>
      <c r="K95" s="29"/>
      <c r="L95" s="28"/>
      <c r="M95" s="29"/>
      <c r="N95" s="28"/>
      <c r="O95" s="29"/>
      <c r="P95" s="28"/>
      <c r="Q95" s="29"/>
      <c r="R95" s="28"/>
      <c r="S95" s="29"/>
      <c r="T95" s="28"/>
      <c r="U95" s="29"/>
      <c r="V95" s="28"/>
      <c r="W95" s="29"/>
      <c r="X95" s="28"/>
      <c r="Y95" s="29"/>
      <c r="Z95" s="28"/>
      <c r="AA95" s="29"/>
      <c r="AB95" s="30">
        <f t="shared" si="2"/>
        <v>0</v>
      </c>
      <c r="AC95" s="31">
        <f t="shared" si="3"/>
        <v>0</v>
      </c>
      <c r="AD95" s="28"/>
      <c r="AE95" s="29"/>
      <c r="AF95" s="28"/>
      <c r="AG95" s="32"/>
      <c r="AH95" s="14"/>
      <c r="AI95" s="14"/>
      <c r="AJ95" s="14"/>
      <c r="AK95" s="14"/>
      <c r="AL95" s="14"/>
      <c r="AM95" s="14"/>
      <c r="AN95" s="14"/>
      <c r="AO95" s="14"/>
      <c r="AP95" s="14"/>
      <c r="AQ95" s="14"/>
      <c r="AR95" s="14"/>
      <c r="AS95" s="14"/>
      <c r="AT95" s="14"/>
      <c r="AU95" s="14"/>
      <c r="AV95" s="14"/>
      <c r="AW95" s="14"/>
    </row>
    <row r="96" spans="1:49" ht="12.75">
      <c r="A96" s="33"/>
      <c r="B96" s="34"/>
      <c r="C96" s="35"/>
      <c r="D96" s="35" t="s">
        <v>126</v>
      </c>
      <c r="E96" s="35" t="s">
        <v>127</v>
      </c>
      <c r="F96" s="36">
        <v>1589619</v>
      </c>
      <c r="G96" s="37">
        <v>12.5</v>
      </c>
      <c r="H96" s="36"/>
      <c r="I96" s="37"/>
      <c r="J96" s="36"/>
      <c r="K96" s="37"/>
      <c r="L96" s="36"/>
      <c r="M96" s="37"/>
      <c r="N96" s="36"/>
      <c r="O96" s="37"/>
      <c r="P96" s="36"/>
      <c r="Q96" s="37"/>
      <c r="R96" s="36"/>
      <c r="S96" s="37"/>
      <c r="T96" s="36"/>
      <c r="U96" s="37"/>
      <c r="V96" s="36"/>
      <c r="W96" s="37"/>
      <c r="X96" s="36"/>
      <c r="Y96" s="37"/>
      <c r="Z96" s="36"/>
      <c r="AA96" s="37"/>
      <c r="AB96" s="38">
        <f t="shared" si="2"/>
        <v>0</v>
      </c>
      <c r="AC96" s="39">
        <f t="shared" si="3"/>
        <v>0</v>
      </c>
      <c r="AD96" s="36"/>
      <c r="AE96" s="37"/>
      <c r="AF96" s="36">
        <v>1589619</v>
      </c>
      <c r="AG96" s="40">
        <v>12.5</v>
      </c>
      <c r="AH96" s="14"/>
      <c r="AI96" s="14"/>
      <c r="AJ96" s="14"/>
      <c r="AK96" s="14"/>
      <c r="AL96" s="14"/>
      <c r="AM96" s="14"/>
      <c r="AN96" s="14"/>
      <c r="AO96" s="14"/>
      <c r="AP96" s="14"/>
      <c r="AQ96" s="14"/>
      <c r="AR96" s="14"/>
      <c r="AS96" s="14"/>
      <c r="AT96" s="14"/>
      <c r="AU96" s="14"/>
      <c r="AV96" s="14"/>
      <c r="AW96" s="14"/>
    </row>
    <row r="97" spans="1:49" ht="12.75">
      <c r="A97" s="33"/>
      <c r="B97" s="34"/>
      <c r="C97" s="35"/>
      <c r="D97" s="35" t="s">
        <v>128</v>
      </c>
      <c r="E97" s="35" t="s">
        <v>129</v>
      </c>
      <c r="F97" s="36">
        <v>4977197</v>
      </c>
      <c r="G97" s="37">
        <v>49.5</v>
      </c>
      <c r="H97" s="36"/>
      <c r="I97" s="37"/>
      <c r="J97" s="36"/>
      <c r="K97" s="37"/>
      <c r="L97" s="36"/>
      <c r="M97" s="37"/>
      <c r="N97" s="36"/>
      <c r="O97" s="37"/>
      <c r="P97" s="36"/>
      <c r="Q97" s="37"/>
      <c r="R97" s="36"/>
      <c r="S97" s="37"/>
      <c r="T97" s="36"/>
      <c r="U97" s="37"/>
      <c r="V97" s="36"/>
      <c r="W97" s="37"/>
      <c r="X97" s="36"/>
      <c r="Y97" s="37"/>
      <c r="Z97" s="36">
        <v>87814</v>
      </c>
      <c r="AA97" s="37">
        <v>0</v>
      </c>
      <c r="AB97" s="38">
        <f t="shared" si="2"/>
        <v>87814</v>
      </c>
      <c r="AC97" s="39">
        <f t="shared" si="3"/>
        <v>0</v>
      </c>
      <c r="AD97" s="36">
        <f>-152960-87814</f>
        <v>-240774</v>
      </c>
      <c r="AE97" s="37">
        <f>3.5-3.5</f>
        <v>0</v>
      </c>
      <c r="AF97" s="36">
        <f>4912051-87814</f>
        <v>4824237</v>
      </c>
      <c r="AG97" s="40">
        <f>53-3.5</f>
        <v>49.5</v>
      </c>
      <c r="AH97" s="14"/>
      <c r="AI97" s="14"/>
      <c r="AJ97" s="14"/>
      <c r="AK97" s="14"/>
      <c r="AL97" s="14"/>
      <c r="AM97" s="14"/>
      <c r="AN97" s="14"/>
      <c r="AO97" s="14"/>
      <c r="AP97" s="14"/>
      <c r="AQ97" s="14"/>
      <c r="AR97" s="14"/>
      <c r="AS97" s="14"/>
      <c r="AT97" s="14"/>
      <c r="AU97" s="14"/>
      <c r="AV97" s="14"/>
      <c r="AW97" s="14"/>
    </row>
    <row r="98" spans="1:49" ht="12.75">
      <c r="A98" s="33"/>
      <c r="B98" s="34"/>
      <c r="C98" s="35"/>
      <c r="D98" s="35" t="s">
        <v>130</v>
      </c>
      <c r="E98" s="35" t="s">
        <v>131</v>
      </c>
      <c r="F98" s="36">
        <v>952300</v>
      </c>
      <c r="G98" s="37">
        <v>6</v>
      </c>
      <c r="H98" s="36"/>
      <c r="I98" s="37"/>
      <c r="J98" s="36"/>
      <c r="K98" s="37"/>
      <c r="L98" s="36"/>
      <c r="M98" s="37"/>
      <c r="N98" s="36"/>
      <c r="O98" s="37"/>
      <c r="P98" s="36"/>
      <c r="Q98" s="37"/>
      <c r="R98" s="36"/>
      <c r="S98" s="37"/>
      <c r="T98" s="36"/>
      <c r="U98" s="37"/>
      <c r="V98" s="36"/>
      <c r="W98" s="37"/>
      <c r="X98" s="36"/>
      <c r="Y98" s="37"/>
      <c r="Z98" s="36"/>
      <c r="AA98" s="37"/>
      <c r="AB98" s="38">
        <f t="shared" si="2"/>
        <v>0</v>
      </c>
      <c r="AC98" s="39">
        <f t="shared" si="3"/>
        <v>0</v>
      </c>
      <c r="AD98" s="36">
        <v>-18452</v>
      </c>
      <c r="AE98" s="37">
        <v>0</v>
      </c>
      <c r="AF98" s="36">
        <v>933848</v>
      </c>
      <c r="AG98" s="40">
        <v>6</v>
      </c>
      <c r="AH98" s="14"/>
      <c r="AI98" s="14"/>
      <c r="AJ98" s="14"/>
      <c r="AK98" s="14"/>
      <c r="AL98" s="14"/>
      <c r="AM98" s="14"/>
      <c r="AN98" s="14"/>
      <c r="AO98" s="14"/>
      <c r="AP98" s="14"/>
      <c r="AQ98" s="14"/>
      <c r="AR98" s="14"/>
      <c r="AS98" s="14"/>
      <c r="AT98" s="14"/>
      <c r="AU98" s="14"/>
      <c r="AV98" s="14"/>
      <c r="AW98" s="14"/>
    </row>
    <row r="99" spans="1:49" ht="12.75">
      <c r="A99" s="33"/>
      <c r="B99" s="34"/>
      <c r="C99" s="27" t="s">
        <v>132</v>
      </c>
      <c r="D99" s="27"/>
      <c r="E99" s="27"/>
      <c r="F99" s="28">
        <v>7519116</v>
      </c>
      <c r="G99" s="29">
        <v>68</v>
      </c>
      <c r="H99" s="28"/>
      <c r="I99" s="29"/>
      <c r="J99" s="28"/>
      <c r="K99" s="29"/>
      <c r="L99" s="28"/>
      <c r="M99" s="29"/>
      <c r="N99" s="28"/>
      <c r="O99" s="29"/>
      <c r="P99" s="28"/>
      <c r="Q99" s="29"/>
      <c r="R99" s="28"/>
      <c r="S99" s="29"/>
      <c r="T99" s="28"/>
      <c r="U99" s="29"/>
      <c r="V99" s="28"/>
      <c r="W99" s="29"/>
      <c r="X99" s="28"/>
      <c r="Y99" s="29"/>
      <c r="Z99" s="28">
        <v>87814</v>
      </c>
      <c r="AA99" s="29">
        <v>0</v>
      </c>
      <c r="AB99" s="30">
        <f t="shared" si="2"/>
        <v>87814</v>
      </c>
      <c r="AC99" s="31">
        <f t="shared" si="3"/>
        <v>0</v>
      </c>
      <c r="AD99" s="28">
        <f>-259226</f>
        <v>-259226</v>
      </c>
      <c r="AE99" s="28">
        <f>3.5-3.5</f>
        <v>0</v>
      </c>
      <c r="AF99" s="28">
        <f>7435518-87814</f>
        <v>7347704</v>
      </c>
      <c r="AG99" s="32">
        <f>71.5-3.5</f>
        <v>68</v>
      </c>
      <c r="AH99" s="14"/>
      <c r="AI99" s="14"/>
      <c r="AJ99" s="14"/>
      <c r="AK99" s="14"/>
      <c r="AL99" s="14"/>
      <c r="AM99" s="14"/>
      <c r="AN99" s="14"/>
      <c r="AO99" s="14"/>
      <c r="AP99" s="14"/>
      <c r="AQ99" s="14"/>
      <c r="AR99" s="14"/>
      <c r="AS99" s="14"/>
      <c r="AT99" s="14"/>
      <c r="AU99" s="14"/>
      <c r="AV99" s="14"/>
      <c r="AW99" s="14"/>
    </row>
    <row r="100" spans="1:49" ht="12.75">
      <c r="A100" s="33"/>
      <c r="B100" s="34">
        <v>29</v>
      </c>
      <c r="C100" s="27" t="s">
        <v>133</v>
      </c>
      <c r="D100" s="27"/>
      <c r="E100" s="27"/>
      <c r="F100" s="28"/>
      <c r="G100" s="29"/>
      <c r="H100" s="28"/>
      <c r="I100" s="29"/>
      <c r="J100" s="28"/>
      <c r="K100" s="29"/>
      <c r="L100" s="28"/>
      <c r="M100" s="29"/>
      <c r="N100" s="28"/>
      <c r="O100" s="29"/>
      <c r="P100" s="28"/>
      <c r="Q100" s="29"/>
      <c r="R100" s="28"/>
      <c r="S100" s="29"/>
      <c r="T100" s="28"/>
      <c r="U100" s="29"/>
      <c r="V100" s="28"/>
      <c r="W100" s="29"/>
      <c r="X100" s="28"/>
      <c r="Y100" s="29"/>
      <c r="Z100" s="28"/>
      <c r="AA100" s="29"/>
      <c r="AB100" s="30">
        <f t="shared" si="2"/>
        <v>0</v>
      </c>
      <c r="AC100" s="31">
        <f t="shared" si="3"/>
        <v>0</v>
      </c>
      <c r="AD100" s="28"/>
      <c r="AE100" s="29"/>
      <c r="AF100" s="28"/>
      <c r="AG100" s="32"/>
      <c r="AH100" s="14"/>
      <c r="AI100" s="14"/>
      <c r="AJ100" s="14"/>
      <c r="AK100" s="14"/>
      <c r="AL100" s="14"/>
      <c r="AM100" s="14"/>
      <c r="AN100" s="14"/>
      <c r="AO100" s="14"/>
      <c r="AP100" s="14"/>
      <c r="AQ100" s="14"/>
      <c r="AR100" s="14"/>
      <c r="AS100" s="14"/>
      <c r="AT100" s="14"/>
      <c r="AU100" s="14"/>
      <c r="AV100" s="14"/>
      <c r="AW100" s="14"/>
    </row>
    <row r="101" spans="1:49" ht="12.75">
      <c r="A101" s="33"/>
      <c r="B101" s="34"/>
      <c r="C101" s="35"/>
      <c r="D101" s="35" t="s">
        <v>134</v>
      </c>
      <c r="E101" s="35" t="s">
        <v>135</v>
      </c>
      <c r="F101" s="36">
        <v>6504211</v>
      </c>
      <c r="G101" s="37">
        <v>18</v>
      </c>
      <c r="H101" s="36"/>
      <c r="I101" s="37"/>
      <c r="J101" s="36"/>
      <c r="K101" s="37"/>
      <c r="L101" s="36"/>
      <c r="M101" s="37"/>
      <c r="N101" s="36"/>
      <c r="O101" s="37"/>
      <c r="P101" s="36"/>
      <c r="Q101" s="37"/>
      <c r="R101" s="36"/>
      <c r="S101" s="37"/>
      <c r="T101" s="36"/>
      <c r="U101" s="37"/>
      <c r="V101" s="36"/>
      <c r="W101" s="37"/>
      <c r="X101" s="36"/>
      <c r="Y101" s="37"/>
      <c r="Z101" s="36"/>
      <c r="AA101" s="37"/>
      <c r="AB101" s="38">
        <f t="shared" si="2"/>
        <v>0</v>
      </c>
      <c r="AC101" s="39">
        <f t="shared" si="3"/>
        <v>0</v>
      </c>
      <c r="AD101" s="36">
        <v>-1143501</v>
      </c>
      <c r="AE101" s="37">
        <v>0</v>
      </c>
      <c r="AF101" s="36">
        <v>5360710</v>
      </c>
      <c r="AG101" s="40">
        <v>18</v>
      </c>
      <c r="AH101" s="14"/>
      <c r="AI101" s="14"/>
      <c r="AJ101" s="14"/>
      <c r="AK101" s="14"/>
      <c r="AL101" s="14"/>
      <c r="AM101" s="14"/>
      <c r="AN101" s="14"/>
      <c r="AO101" s="14"/>
      <c r="AP101" s="14"/>
      <c r="AQ101" s="14"/>
      <c r="AR101" s="14"/>
      <c r="AS101" s="14"/>
      <c r="AT101" s="14"/>
      <c r="AU101" s="14"/>
      <c r="AV101" s="14"/>
      <c r="AW101" s="14"/>
    </row>
    <row r="102" spans="1:49" ht="12.75">
      <c r="A102" s="33"/>
      <c r="B102" s="34"/>
      <c r="C102" s="35"/>
      <c r="D102" s="35" t="s">
        <v>136</v>
      </c>
      <c r="E102" s="35" t="s">
        <v>137</v>
      </c>
      <c r="F102" s="36">
        <v>4097534</v>
      </c>
      <c r="G102" s="37">
        <v>34.6</v>
      </c>
      <c r="H102" s="36"/>
      <c r="I102" s="37"/>
      <c r="J102" s="36"/>
      <c r="K102" s="37"/>
      <c r="L102" s="36"/>
      <c r="M102" s="37"/>
      <c r="N102" s="36"/>
      <c r="O102" s="37"/>
      <c r="P102" s="36"/>
      <c r="Q102" s="37"/>
      <c r="R102" s="36"/>
      <c r="S102" s="37"/>
      <c r="T102" s="36"/>
      <c r="U102" s="37"/>
      <c r="V102" s="36"/>
      <c r="W102" s="37"/>
      <c r="X102" s="36"/>
      <c r="Y102" s="37"/>
      <c r="Z102" s="36"/>
      <c r="AA102" s="37"/>
      <c r="AB102" s="38">
        <f t="shared" si="2"/>
        <v>0</v>
      </c>
      <c r="AC102" s="39">
        <f t="shared" si="3"/>
        <v>0</v>
      </c>
      <c r="AD102" s="36"/>
      <c r="AE102" s="37"/>
      <c r="AF102" s="36">
        <v>4097534</v>
      </c>
      <c r="AG102" s="40">
        <v>34.6</v>
      </c>
      <c r="AH102" s="14"/>
      <c r="AI102" s="14"/>
      <c r="AJ102" s="14"/>
      <c r="AK102" s="14"/>
      <c r="AL102" s="14"/>
      <c r="AM102" s="14"/>
      <c r="AN102" s="14"/>
      <c r="AO102" s="14"/>
      <c r="AP102" s="14"/>
      <c r="AQ102" s="14"/>
      <c r="AR102" s="14"/>
      <c r="AS102" s="14"/>
      <c r="AT102" s="14"/>
      <c r="AU102" s="14"/>
      <c r="AV102" s="14"/>
      <c r="AW102" s="14"/>
    </row>
    <row r="103" spans="1:49" ht="12.75">
      <c r="A103" s="33"/>
      <c r="B103" s="34"/>
      <c r="C103" s="35"/>
      <c r="D103" s="35" t="s">
        <v>138</v>
      </c>
      <c r="E103" s="35" t="s">
        <v>139</v>
      </c>
      <c r="F103" s="36">
        <v>2387066</v>
      </c>
      <c r="G103" s="37">
        <v>30.3</v>
      </c>
      <c r="H103" s="36"/>
      <c r="I103" s="37"/>
      <c r="J103" s="36"/>
      <c r="K103" s="37"/>
      <c r="L103" s="36"/>
      <c r="M103" s="37"/>
      <c r="N103" s="36"/>
      <c r="O103" s="37"/>
      <c r="P103" s="36"/>
      <c r="Q103" s="37"/>
      <c r="R103" s="36"/>
      <c r="S103" s="37"/>
      <c r="T103" s="36"/>
      <c r="U103" s="37"/>
      <c r="V103" s="36"/>
      <c r="W103" s="37"/>
      <c r="X103" s="36"/>
      <c r="Y103" s="37"/>
      <c r="Z103" s="36"/>
      <c r="AA103" s="37"/>
      <c r="AB103" s="38">
        <f t="shared" si="2"/>
        <v>0</v>
      </c>
      <c r="AC103" s="39">
        <f t="shared" si="3"/>
        <v>0</v>
      </c>
      <c r="AD103" s="36"/>
      <c r="AE103" s="37"/>
      <c r="AF103" s="36">
        <v>2387066</v>
      </c>
      <c r="AG103" s="40">
        <v>30.3</v>
      </c>
      <c r="AH103" s="14"/>
      <c r="AI103" s="14"/>
      <c r="AJ103" s="14"/>
      <c r="AK103" s="14"/>
      <c r="AL103" s="14"/>
      <c r="AM103" s="14"/>
      <c r="AN103" s="14"/>
      <c r="AO103" s="14"/>
      <c r="AP103" s="14"/>
      <c r="AQ103" s="14"/>
      <c r="AR103" s="14"/>
      <c r="AS103" s="14"/>
      <c r="AT103" s="14"/>
      <c r="AU103" s="14"/>
      <c r="AV103" s="14"/>
      <c r="AW103" s="14"/>
    </row>
    <row r="104" spans="1:49" ht="12.75">
      <c r="A104" s="33"/>
      <c r="B104" s="34"/>
      <c r="C104" s="35"/>
      <c r="D104" s="35" t="s">
        <v>140</v>
      </c>
      <c r="E104" s="35" t="s">
        <v>141</v>
      </c>
      <c r="F104" s="36">
        <v>17434325</v>
      </c>
      <c r="G104" s="37">
        <v>152.5</v>
      </c>
      <c r="H104" s="36"/>
      <c r="I104" s="37"/>
      <c r="J104" s="36"/>
      <c r="K104" s="37"/>
      <c r="L104" s="36"/>
      <c r="M104" s="37"/>
      <c r="N104" s="36"/>
      <c r="O104" s="37"/>
      <c r="P104" s="36"/>
      <c r="Q104" s="37"/>
      <c r="R104" s="36"/>
      <c r="S104" s="37"/>
      <c r="T104" s="36"/>
      <c r="U104" s="37"/>
      <c r="V104" s="36"/>
      <c r="W104" s="37"/>
      <c r="X104" s="36"/>
      <c r="Y104" s="37"/>
      <c r="Z104" s="36"/>
      <c r="AA104" s="37"/>
      <c r="AB104" s="38">
        <f t="shared" si="2"/>
        <v>0</v>
      </c>
      <c r="AC104" s="39">
        <f t="shared" si="3"/>
        <v>0</v>
      </c>
      <c r="AD104" s="36">
        <v>-79747</v>
      </c>
      <c r="AE104" s="37">
        <v>0</v>
      </c>
      <c r="AF104" s="36">
        <v>17354578</v>
      </c>
      <c r="AG104" s="40">
        <v>152.5</v>
      </c>
      <c r="AH104" s="14"/>
      <c r="AI104" s="14"/>
      <c r="AJ104" s="14"/>
      <c r="AK104" s="14"/>
      <c r="AL104" s="14"/>
      <c r="AM104" s="14"/>
      <c r="AN104" s="14"/>
      <c r="AO104" s="14"/>
      <c r="AP104" s="14"/>
      <c r="AQ104" s="14"/>
      <c r="AR104" s="14"/>
      <c r="AS104" s="14"/>
      <c r="AT104" s="14"/>
      <c r="AU104" s="14"/>
      <c r="AV104" s="14"/>
      <c r="AW104" s="14"/>
    </row>
    <row r="105" spans="1:49" ht="12.75">
      <c r="A105" s="33"/>
      <c r="B105" s="34"/>
      <c r="C105" s="35"/>
      <c r="D105" s="35" t="s">
        <v>142</v>
      </c>
      <c r="E105" s="35" t="s">
        <v>143</v>
      </c>
      <c r="F105" s="36">
        <v>2840088</v>
      </c>
      <c r="G105" s="37">
        <v>30.6</v>
      </c>
      <c r="H105" s="36"/>
      <c r="I105" s="37"/>
      <c r="J105" s="36"/>
      <c r="K105" s="37"/>
      <c r="L105" s="36"/>
      <c r="M105" s="37"/>
      <c r="N105" s="36"/>
      <c r="O105" s="37"/>
      <c r="P105" s="36"/>
      <c r="Q105" s="37"/>
      <c r="R105" s="36"/>
      <c r="S105" s="37"/>
      <c r="T105" s="36"/>
      <c r="U105" s="37"/>
      <c r="V105" s="36"/>
      <c r="W105" s="37"/>
      <c r="X105" s="36"/>
      <c r="Y105" s="37"/>
      <c r="Z105" s="36">
        <v>114000</v>
      </c>
      <c r="AA105" s="37"/>
      <c r="AB105" s="38">
        <f t="shared" si="2"/>
        <v>114000</v>
      </c>
      <c r="AC105" s="39">
        <f t="shared" si="3"/>
        <v>0</v>
      </c>
      <c r="AD105" s="36">
        <v>15000</v>
      </c>
      <c r="AE105" s="37">
        <v>0</v>
      </c>
      <c r="AF105" s="36">
        <v>2969088</v>
      </c>
      <c r="AG105" s="40">
        <v>30.6</v>
      </c>
      <c r="AH105" s="14"/>
      <c r="AI105" s="14"/>
      <c r="AJ105" s="14"/>
      <c r="AK105" s="14"/>
      <c r="AL105" s="14"/>
      <c r="AM105" s="14"/>
      <c r="AN105" s="14"/>
      <c r="AO105" s="14"/>
      <c r="AP105" s="14"/>
      <c r="AQ105" s="14"/>
      <c r="AR105" s="14"/>
      <c r="AS105" s="14"/>
      <c r="AT105" s="14"/>
      <c r="AU105" s="14"/>
      <c r="AV105" s="14"/>
      <c r="AW105" s="14"/>
    </row>
    <row r="106" spans="1:49" ht="12.75">
      <c r="A106" s="33"/>
      <c r="B106" s="34"/>
      <c r="C106" s="35"/>
      <c r="D106" s="35" t="s">
        <v>144</v>
      </c>
      <c r="E106" s="35" t="s">
        <v>145</v>
      </c>
      <c r="F106" s="36">
        <v>2243717</v>
      </c>
      <c r="G106" s="37">
        <v>21</v>
      </c>
      <c r="H106" s="36"/>
      <c r="I106" s="37"/>
      <c r="J106" s="36"/>
      <c r="K106" s="37"/>
      <c r="L106" s="36"/>
      <c r="M106" s="37"/>
      <c r="N106" s="36"/>
      <c r="O106" s="37"/>
      <c r="P106" s="36"/>
      <c r="Q106" s="37"/>
      <c r="R106" s="36"/>
      <c r="S106" s="37"/>
      <c r="T106" s="36"/>
      <c r="U106" s="37"/>
      <c r="V106" s="36"/>
      <c r="W106" s="37"/>
      <c r="X106" s="36"/>
      <c r="Y106" s="37"/>
      <c r="Z106" s="36"/>
      <c r="AA106" s="37"/>
      <c r="AB106" s="38">
        <f t="shared" si="2"/>
        <v>0</v>
      </c>
      <c r="AC106" s="39">
        <f t="shared" si="3"/>
        <v>0</v>
      </c>
      <c r="AD106" s="36"/>
      <c r="AE106" s="37"/>
      <c r="AF106" s="36">
        <v>2243717</v>
      </c>
      <c r="AG106" s="40">
        <v>21</v>
      </c>
      <c r="AH106" s="14"/>
      <c r="AI106" s="14"/>
      <c r="AJ106" s="14"/>
      <c r="AK106" s="14"/>
      <c r="AL106" s="14"/>
      <c r="AM106" s="14"/>
      <c r="AN106" s="14"/>
      <c r="AO106" s="14"/>
      <c r="AP106" s="14"/>
      <c r="AQ106" s="14"/>
      <c r="AR106" s="14"/>
      <c r="AS106" s="14"/>
      <c r="AT106" s="14"/>
      <c r="AU106" s="14"/>
      <c r="AV106" s="14"/>
      <c r="AW106" s="14"/>
    </row>
    <row r="107" spans="1:49" ht="12.75">
      <c r="A107" s="33"/>
      <c r="B107" s="34"/>
      <c r="C107" s="35"/>
      <c r="D107" s="35" t="s">
        <v>146</v>
      </c>
      <c r="E107" s="35" t="s">
        <v>147</v>
      </c>
      <c r="F107" s="36">
        <v>1821175</v>
      </c>
      <c r="G107" s="37">
        <v>13</v>
      </c>
      <c r="H107" s="36"/>
      <c r="I107" s="37"/>
      <c r="J107" s="36"/>
      <c r="K107" s="37"/>
      <c r="L107" s="36"/>
      <c r="M107" s="37"/>
      <c r="N107" s="36"/>
      <c r="O107" s="37"/>
      <c r="P107" s="36"/>
      <c r="Q107" s="37"/>
      <c r="R107" s="36"/>
      <c r="S107" s="37"/>
      <c r="T107" s="36"/>
      <c r="U107" s="37"/>
      <c r="V107" s="36"/>
      <c r="W107" s="37"/>
      <c r="X107" s="36"/>
      <c r="Y107" s="37"/>
      <c r="Z107" s="36"/>
      <c r="AA107" s="37"/>
      <c r="AB107" s="38">
        <f t="shared" si="2"/>
        <v>0</v>
      </c>
      <c r="AC107" s="39">
        <f t="shared" si="3"/>
        <v>0</v>
      </c>
      <c r="AD107" s="36"/>
      <c r="AE107" s="37"/>
      <c r="AF107" s="36">
        <v>1821175</v>
      </c>
      <c r="AG107" s="40">
        <v>13</v>
      </c>
      <c r="AH107" s="14"/>
      <c r="AI107" s="14"/>
      <c r="AJ107" s="14"/>
      <c r="AK107" s="14"/>
      <c r="AL107" s="14"/>
      <c r="AM107" s="14"/>
      <c r="AN107" s="14"/>
      <c r="AO107" s="14"/>
      <c r="AP107" s="14"/>
      <c r="AQ107" s="14"/>
      <c r="AR107" s="14"/>
      <c r="AS107" s="14"/>
      <c r="AT107" s="14"/>
      <c r="AU107" s="14"/>
      <c r="AV107" s="14"/>
      <c r="AW107" s="14"/>
    </row>
    <row r="108" spans="1:49" ht="12.75">
      <c r="A108" s="33"/>
      <c r="B108" s="34"/>
      <c r="C108" s="35"/>
      <c r="D108" s="35" t="s">
        <v>148</v>
      </c>
      <c r="E108" s="35" t="s">
        <v>149</v>
      </c>
      <c r="F108" s="36">
        <v>1588513</v>
      </c>
      <c r="G108" s="37">
        <v>13</v>
      </c>
      <c r="H108" s="36"/>
      <c r="I108" s="37"/>
      <c r="J108" s="36"/>
      <c r="K108" s="37"/>
      <c r="L108" s="36"/>
      <c r="M108" s="37"/>
      <c r="N108" s="36"/>
      <c r="O108" s="37"/>
      <c r="P108" s="36"/>
      <c r="Q108" s="37"/>
      <c r="R108" s="36"/>
      <c r="S108" s="37"/>
      <c r="T108" s="36"/>
      <c r="U108" s="37"/>
      <c r="V108" s="36"/>
      <c r="W108" s="37"/>
      <c r="X108" s="36"/>
      <c r="Y108" s="37"/>
      <c r="Z108" s="36"/>
      <c r="AA108" s="37"/>
      <c r="AB108" s="38">
        <f t="shared" si="2"/>
        <v>0</v>
      </c>
      <c r="AC108" s="39">
        <f t="shared" si="3"/>
        <v>0</v>
      </c>
      <c r="AD108" s="36"/>
      <c r="AE108" s="37"/>
      <c r="AF108" s="36">
        <v>1588513</v>
      </c>
      <c r="AG108" s="40">
        <v>13</v>
      </c>
      <c r="AH108" s="14"/>
      <c r="AI108" s="14"/>
      <c r="AJ108" s="14"/>
      <c r="AK108" s="14"/>
      <c r="AL108" s="14"/>
      <c r="AM108" s="14"/>
      <c r="AN108" s="14"/>
      <c r="AO108" s="14"/>
      <c r="AP108" s="14"/>
      <c r="AQ108" s="14"/>
      <c r="AR108" s="14"/>
      <c r="AS108" s="14"/>
      <c r="AT108" s="14"/>
      <c r="AU108" s="14"/>
      <c r="AV108" s="14"/>
      <c r="AW108" s="14"/>
    </row>
    <row r="109" spans="1:49" ht="12.75">
      <c r="A109" s="33"/>
      <c r="B109" s="34"/>
      <c r="C109" s="35"/>
      <c r="D109" s="35" t="s">
        <v>150</v>
      </c>
      <c r="E109" s="35" t="s">
        <v>151</v>
      </c>
      <c r="F109" s="36">
        <v>5773862</v>
      </c>
      <c r="G109" s="37">
        <v>46.4</v>
      </c>
      <c r="H109" s="36"/>
      <c r="I109" s="37"/>
      <c r="J109" s="36"/>
      <c r="K109" s="37"/>
      <c r="L109" s="36"/>
      <c r="M109" s="37"/>
      <c r="N109" s="36"/>
      <c r="O109" s="37"/>
      <c r="P109" s="36"/>
      <c r="Q109" s="37"/>
      <c r="R109" s="36"/>
      <c r="S109" s="37"/>
      <c r="T109" s="36"/>
      <c r="U109" s="37"/>
      <c r="V109" s="36"/>
      <c r="W109" s="37"/>
      <c r="X109" s="36"/>
      <c r="Y109" s="37"/>
      <c r="Z109" s="36"/>
      <c r="AA109" s="37"/>
      <c r="AB109" s="38">
        <f t="shared" si="2"/>
        <v>0</v>
      </c>
      <c r="AC109" s="39">
        <f t="shared" si="3"/>
        <v>0</v>
      </c>
      <c r="AD109" s="36"/>
      <c r="AE109" s="37"/>
      <c r="AF109" s="36">
        <v>5773862</v>
      </c>
      <c r="AG109" s="40">
        <v>46.4</v>
      </c>
      <c r="AH109" s="14"/>
      <c r="AI109" s="14"/>
      <c r="AJ109" s="14"/>
      <c r="AK109" s="14"/>
      <c r="AL109" s="14"/>
      <c r="AM109" s="14"/>
      <c r="AN109" s="14"/>
      <c r="AO109" s="14"/>
      <c r="AP109" s="14"/>
      <c r="AQ109" s="14"/>
      <c r="AR109" s="14"/>
      <c r="AS109" s="14"/>
      <c r="AT109" s="14"/>
      <c r="AU109" s="14"/>
      <c r="AV109" s="14"/>
      <c r="AW109" s="14"/>
    </row>
    <row r="110" spans="1:49" ht="12.75">
      <c r="A110" s="33"/>
      <c r="B110" s="34"/>
      <c r="C110" s="35"/>
      <c r="D110" s="35" t="s">
        <v>152</v>
      </c>
      <c r="E110" s="35" t="s">
        <v>153</v>
      </c>
      <c r="F110" s="36">
        <v>2342384</v>
      </c>
      <c r="G110" s="37">
        <v>17</v>
      </c>
      <c r="H110" s="36"/>
      <c r="I110" s="37"/>
      <c r="J110" s="36"/>
      <c r="K110" s="37"/>
      <c r="L110" s="36"/>
      <c r="M110" s="37"/>
      <c r="N110" s="36"/>
      <c r="O110" s="37"/>
      <c r="P110" s="36"/>
      <c r="Q110" s="37"/>
      <c r="R110" s="36"/>
      <c r="S110" s="37"/>
      <c r="T110" s="36"/>
      <c r="U110" s="37"/>
      <c r="V110" s="36"/>
      <c r="W110" s="37"/>
      <c r="X110" s="36"/>
      <c r="Y110" s="37"/>
      <c r="Z110" s="36"/>
      <c r="AA110" s="37"/>
      <c r="AB110" s="38">
        <f t="shared" si="2"/>
        <v>0</v>
      </c>
      <c r="AC110" s="39">
        <f t="shared" si="3"/>
        <v>0</v>
      </c>
      <c r="AD110" s="36"/>
      <c r="AE110" s="37"/>
      <c r="AF110" s="36">
        <v>2342384</v>
      </c>
      <c r="AG110" s="40">
        <v>17</v>
      </c>
      <c r="AH110" s="14"/>
      <c r="AI110" s="14"/>
      <c r="AJ110" s="14"/>
      <c r="AK110" s="14"/>
      <c r="AL110" s="14"/>
      <c r="AM110" s="14"/>
      <c r="AN110" s="14"/>
      <c r="AO110" s="14"/>
      <c r="AP110" s="14"/>
      <c r="AQ110" s="14"/>
      <c r="AR110" s="14"/>
      <c r="AS110" s="14"/>
      <c r="AT110" s="14"/>
      <c r="AU110" s="14"/>
      <c r="AV110" s="14"/>
      <c r="AW110" s="14"/>
    </row>
    <row r="111" spans="1:49" ht="12.75">
      <c r="A111" s="33"/>
      <c r="B111" s="34"/>
      <c r="C111" s="35"/>
      <c r="D111" s="35" t="s">
        <v>154</v>
      </c>
      <c r="E111" s="35" t="s">
        <v>155</v>
      </c>
      <c r="F111" s="36">
        <v>2638367</v>
      </c>
      <c r="G111" s="37">
        <v>18</v>
      </c>
      <c r="H111" s="36"/>
      <c r="I111" s="37"/>
      <c r="J111" s="36">
        <v>94261</v>
      </c>
      <c r="K111" s="37">
        <v>1</v>
      </c>
      <c r="L111" s="36"/>
      <c r="M111" s="37"/>
      <c r="N111" s="36"/>
      <c r="O111" s="37"/>
      <c r="P111" s="36"/>
      <c r="Q111" s="37"/>
      <c r="R111" s="36"/>
      <c r="S111" s="37"/>
      <c r="T111" s="36"/>
      <c r="U111" s="37"/>
      <c r="V111" s="36"/>
      <c r="W111" s="37"/>
      <c r="X111" s="36"/>
      <c r="Y111" s="37"/>
      <c r="Z111" s="36">
        <v>51653</v>
      </c>
      <c r="AA111" s="37">
        <v>1</v>
      </c>
      <c r="AB111" s="38">
        <f t="shared" si="2"/>
        <v>51653</v>
      </c>
      <c r="AC111" s="39">
        <f t="shared" si="3"/>
        <v>1</v>
      </c>
      <c r="AD111" s="36"/>
      <c r="AE111" s="37"/>
      <c r="AF111" s="36">
        <v>2784281</v>
      </c>
      <c r="AG111" s="40">
        <v>20</v>
      </c>
      <c r="AH111" s="14"/>
      <c r="AI111" s="14"/>
      <c r="AJ111" s="14"/>
      <c r="AK111" s="14"/>
      <c r="AL111" s="14"/>
      <c r="AM111" s="14"/>
      <c r="AN111" s="14"/>
      <c r="AO111" s="14"/>
      <c r="AP111" s="14"/>
      <c r="AQ111" s="14"/>
      <c r="AR111" s="14"/>
      <c r="AS111" s="14"/>
      <c r="AT111" s="14"/>
      <c r="AU111" s="14"/>
      <c r="AV111" s="14"/>
      <c r="AW111" s="14"/>
    </row>
    <row r="112" spans="1:49" ht="12.75">
      <c r="A112" s="33"/>
      <c r="B112" s="34"/>
      <c r="C112" s="35"/>
      <c r="D112" s="35" t="s">
        <v>156</v>
      </c>
      <c r="E112" s="35" t="s">
        <v>157</v>
      </c>
      <c r="F112" s="36">
        <v>6767938</v>
      </c>
      <c r="G112" s="37">
        <v>64.4</v>
      </c>
      <c r="H112" s="36"/>
      <c r="I112" s="37"/>
      <c r="J112" s="36"/>
      <c r="K112" s="37"/>
      <c r="L112" s="36"/>
      <c r="M112" s="37"/>
      <c r="N112" s="36"/>
      <c r="O112" s="37"/>
      <c r="P112" s="36"/>
      <c r="Q112" s="37"/>
      <c r="R112" s="36"/>
      <c r="S112" s="37"/>
      <c r="T112" s="36"/>
      <c r="U112" s="37"/>
      <c r="V112" s="36"/>
      <c r="W112" s="37"/>
      <c r="X112" s="36"/>
      <c r="Y112" s="37"/>
      <c r="Z112" s="36"/>
      <c r="AA112" s="37"/>
      <c r="AB112" s="38">
        <f t="shared" si="2"/>
        <v>0</v>
      </c>
      <c r="AC112" s="39">
        <f t="shared" si="3"/>
        <v>0</v>
      </c>
      <c r="AD112" s="36"/>
      <c r="AE112" s="37"/>
      <c r="AF112" s="36">
        <v>6767938</v>
      </c>
      <c r="AG112" s="40">
        <v>64.4</v>
      </c>
      <c r="AH112" s="14"/>
      <c r="AI112" s="14"/>
      <c r="AJ112" s="14"/>
      <c r="AK112" s="14"/>
      <c r="AL112" s="14"/>
      <c r="AM112" s="14"/>
      <c r="AN112" s="14"/>
      <c r="AO112" s="14"/>
      <c r="AP112" s="14"/>
      <c r="AQ112" s="14"/>
      <c r="AR112" s="14"/>
      <c r="AS112" s="14"/>
      <c r="AT112" s="14"/>
      <c r="AU112" s="14"/>
      <c r="AV112" s="14"/>
      <c r="AW112" s="14"/>
    </row>
    <row r="113" spans="1:49" ht="12.75">
      <c r="A113" s="33"/>
      <c r="B113" s="34"/>
      <c r="C113" s="27" t="s">
        <v>158</v>
      </c>
      <c r="D113" s="27"/>
      <c r="E113" s="27"/>
      <c r="F113" s="28">
        <v>56439180</v>
      </c>
      <c r="G113" s="29">
        <v>458.79999999999995</v>
      </c>
      <c r="H113" s="28"/>
      <c r="I113" s="29"/>
      <c r="J113" s="28">
        <v>94261</v>
      </c>
      <c r="K113" s="29">
        <v>1</v>
      </c>
      <c r="L113" s="28"/>
      <c r="M113" s="29"/>
      <c r="N113" s="28"/>
      <c r="O113" s="29"/>
      <c r="P113" s="28"/>
      <c r="Q113" s="29"/>
      <c r="R113" s="28"/>
      <c r="S113" s="29"/>
      <c r="T113" s="28"/>
      <c r="U113" s="29"/>
      <c r="V113" s="28"/>
      <c r="W113" s="29"/>
      <c r="X113" s="28"/>
      <c r="Y113" s="29"/>
      <c r="Z113" s="28">
        <v>165653</v>
      </c>
      <c r="AA113" s="29">
        <v>1</v>
      </c>
      <c r="AB113" s="30">
        <f t="shared" si="2"/>
        <v>165653</v>
      </c>
      <c r="AC113" s="31">
        <f t="shared" si="3"/>
        <v>1</v>
      </c>
      <c r="AD113" s="28">
        <v>-1208248</v>
      </c>
      <c r="AE113" s="29">
        <v>0</v>
      </c>
      <c r="AF113" s="28">
        <v>55490846</v>
      </c>
      <c r="AG113" s="32">
        <v>460.79999999999995</v>
      </c>
      <c r="AH113" s="14"/>
      <c r="AI113" s="14"/>
      <c r="AJ113" s="14"/>
      <c r="AK113" s="14"/>
      <c r="AL113" s="14"/>
      <c r="AM113" s="14"/>
      <c r="AN113" s="14"/>
      <c r="AO113" s="14"/>
      <c r="AP113" s="14"/>
      <c r="AQ113" s="14"/>
      <c r="AR113" s="14"/>
      <c r="AS113" s="14"/>
      <c r="AT113" s="14"/>
      <c r="AU113" s="14"/>
      <c r="AV113" s="14"/>
      <c r="AW113" s="14"/>
    </row>
    <row r="114" spans="1:49" ht="12.75">
      <c r="A114" s="33"/>
      <c r="B114" s="34">
        <v>30</v>
      </c>
      <c r="C114" s="27" t="s">
        <v>159</v>
      </c>
      <c r="D114" s="27"/>
      <c r="E114" s="27"/>
      <c r="F114" s="28"/>
      <c r="G114" s="29"/>
      <c r="H114" s="28"/>
      <c r="I114" s="29"/>
      <c r="J114" s="28"/>
      <c r="K114" s="29"/>
      <c r="L114" s="28"/>
      <c r="M114" s="29"/>
      <c r="N114" s="28"/>
      <c r="O114" s="29"/>
      <c r="P114" s="28"/>
      <c r="Q114" s="29"/>
      <c r="R114" s="28"/>
      <c r="S114" s="29"/>
      <c r="T114" s="28"/>
      <c r="U114" s="29"/>
      <c r="V114" s="28"/>
      <c r="W114" s="29"/>
      <c r="X114" s="28"/>
      <c r="Y114" s="29"/>
      <c r="Z114" s="28"/>
      <c r="AA114" s="29"/>
      <c r="AB114" s="30">
        <f t="shared" si="2"/>
        <v>0</v>
      </c>
      <c r="AC114" s="31">
        <f t="shared" si="3"/>
        <v>0</v>
      </c>
      <c r="AD114" s="28"/>
      <c r="AE114" s="29"/>
      <c r="AF114" s="28"/>
      <c r="AG114" s="32"/>
      <c r="AH114" s="14"/>
      <c r="AI114" s="14"/>
      <c r="AJ114" s="14"/>
      <c r="AK114" s="14"/>
      <c r="AL114" s="14"/>
      <c r="AM114" s="14"/>
      <c r="AN114" s="14"/>
      <c r="AO114" s="14"/>
      <c r="AP114" s="14"/>
      <c r="AQ114" s="14"/>
      <c r="AR114" s="14"/>
      <c r="AS114" s="14"/>
      <c r="AT114" s="14"/>
      <c r="AU114" s="14"/>
      <c r="AV114" s="14"/>
      <c r="AW114" s="14"/>
    </row>
    <row r="115" spans="1:49" ht="12.75">
      <c r="A115" s="33"/>
      <c r="B115" s="34"/>
      <c r="C115" s="35"/>
      <c r="D115" s="35" t="s">
        <v>160</v>
      </c>
      <c r="E115" s="35" t="s">
        <v>159</v>
      </c>
      <c r="F115" s="36">
        <v>119897</v>
      </c>
      <c r="G115" s="37"/>
      <c r="H115" s="36"/>
      <c r="I115" s="37"/>
      <c r="J115" s="36"/>
      <c r="K115" s="37"/>
      <c r="L115" s="36"/>
      <c r="M115" s="37"/>
      <c r="N115" s="36"/>
      <c r="O115" s="37"/>
      <c r="P115" s="36"/>
      <c r="Q115" s="37"/>
      <c r="R115" s="36"/>
      <c r="S115" s="37"/>
      <c r="T115" s="36"/>
      <c r="U115" s="37"/>
      <c r="V115" s="36"/>
      <c r="W115" s="37"/>
      <c r="X115" s="36"/>
      <c r="Y115" s="37"/>
      <c r="Z115" s="36"/>
      <c r="AA115" s="37"/>
      <c r="AB115" s="38">
        <f t="shared" si="2"/>
        <v>0</v>
      </c>
      <c r="AC115" s="39">
        <f t="shared" si="3"/>
        <v>0</v>
      </c>
      <c r="AD115" s="36"/>
      <c r="AE115" s="37"/>
      <c r="AF115" s="36">
        <v>119897</v>
      </c>
      <c r="AG115" s="40"/>
      <c r="AH115" s="14"/>
      <c r="AI115" s="14"/>
      <c r="AJ115" s="14"/>
      <c r="AK115" s="14"/>
      <c r="AL115" s="14"/>
      <c r="AM115" s="14"/>
      <c r="AN115" s="14"/>
      <c r="AO115" s="14"/>
      <c r="AP115" s="14"/>
      <c r="AQ115" s="14"/>
      <c r="AR115" s="14"/>
      <c r="AS115" s="14"/>
      <c r="AT115" s="14"/>
      <c r="AU115" s="14"/>
      <c r="AV115" s="14"/>
      <c r="AW115" s="14"/>
    </row>
    <row r="116" spans="1:49" ht="12.75">
      <c r="A116" s="33"/>
      <c r="B116" s="34"/>
      <c r="C116" s="27" t="s">
        <v>161</v>
      </c>
      <c r="D116" s="27"/>
      <c r="E116" s="27"/>
      <c r="F116" s="28">
        <v>119897</v>
      </c>
      <c r="G116" s="29"/>
      <c r="H116" s="28"/>
      <c r="I116" s="29"/>
      <c r="J116" s="28"/>
      <c r="K116" s="29"/>
      <c r="L116" s="28"/>
      <c r="M116" s="29"/>
      <c r="N116" s="28"/>
      <c r="O116" s="29"/>
      <c r="P116" s="28"/>
      <c r="Q116" s="29"/>
      <c r="R116" s="28"/>
      <c r="S116" s="29"/>
      <c r="T116" s="28"/>
      <c r="U116" s="29"/>
      <c r="V116" s="28"/>
      <c r="W116" s="29"/>
      <c r="X116" s="28"/>
      <c r="Y116" s="29"/>
      <c r="Z116" s="28"/>
      <c r="AA116" s="29"/>
      <c r="AB116" s="30">
        <f t="shared" si="2"/>
        <v>0</v>
      </c>
      <c r="AC116" s="31">
        <f t="shared" si="3"/>
        <v>0</v>
      </c>
      <c r="AD116" s="28"/>
      <c r="AE116" s="29"/>
      <c r="AF116" s="28">
        <v>119897</v>
      </c>
      <c r="AG116" s="32"/>
      <c r="AH116" s="14"/>
      <c r="AI116" s="14"/>
      <c r="AJ116" s="14"/>
      <c r="AK116" s="14"/>
      <c r="AL116" s="14"/>
      <c r="AM116" s="14"/>
      <c r="AN116" s="14"/>
      <c r="AO116" s="14"/>
      <c r="AP116" s="14"/>
      <c r="AQ116" s="14"/>
      <c r="AR116" s="14"/>
      <c r="AS116" s="14"/>
      <c r="AT116" s="14"/>
      <c r="AU116" s="14"/>
      <c r="AV116" s="14"/>
      <c r="AW116" s="14"/>
    </row>
    <row r="117" spans="1:49" ht="12.75">
      <c r="A117" s="33"/>
      <c r="B117" s="34">
        <v>31</v>
      </c>
      <c r="C117" s="27" t="s">
        <v>162</v>
      </c>
      <c r="D117" s="27"/>
      <c r="E117" s="27"/>
      <c r="F117" s="28"/>
      <c r="G117" s="29"/>
      <c r="H117" s="28"/>
      <c r="I117" s="29"/>
      <c r="J117" s="28"/>
      <c r="K117" s="29"/>
      <c r="L117" s="28"/>
      <c r="M117" s="29"/>
      <c r="N117" s="28"/>
      <c r="O117" s="29"/>
      <c r="P117" s="28"/>
      <c r="Q117" s="29"/>
      <c r="R117" s="28"/>
      <c r="S117" s="29"/>
      <c r="T117" s="28"/>
      <c r="U117" s="29"/>
      <c r="V117" s="28"/>
      <c r="W117" s="29"/>
      <c r="X117" s="28"/>
      <c r="Y117" s="29"/>
      <c r="Z117" s="28"/>
      <c r="AA117" s="29"/>
      <c r="AB117" s="30">
        <f t="shared" si="2"/>
        <v>0</v>
      </c>
      <c r="AC117" s="31">
        <f t="shared" si="3"/>
        <v>0</v>
      </c>
      <c r="AD117" s="28"/>
      <c r="AE117" s="29"/>
      <c r="AF117" s="28"/>
      <c r="AG117" s="32"/>
      <c r="AH117" s="14"/>
      <c r="AI117" s="14"/>
      <c r="AJ117" s="14"/>
      <c r="AK117" s="14"/>
      <c r="AL117" s="14"/>
      <c r="AM117" s="14"/>
      <c r="AN117" s="14"/>
      <c r="AO117" s="14"/>
      <c r="AP117" s="14"/>
      <c r="AQ117" s="14"/>
      <c r="AR117" s="14"/>
      <c r="AS117" s="14"/>
      <c r="AT117" s="14"/>
      <c r="AU117" s="14"/>
      <c r="AV117" s="14"/>
      <c r="AW117" s="14"/>
    </row>
    <row r="118" spans="1:49" ht="12.75">
      <c r="A118" s="33"/>
      <c r="B118" s="34"/>
      <c r="C118" s="35"/>
      <c r="D118" s="35" t="s">
        <v>163</v>
      </c>
      <c r="E118" s="35" t="s">
        <v>164</v>
      </c>
      <c r="F118" s="36">
        <v>6950368</v>
      </c>
      <c r="G118" s="37">
        <v>33.5</v>
      </c>
      <c r="H118" s="36"/>
      <c r="I118" s="37"/>
      <c r="J118" s="36">
        <v>204863</v>
      </c>
      <c r="K118" s="37">
        <v>0</v>
      </c>
      <c r="L118" s="36"/>
      <c r="M118" s="37"/>
      <c r="N118" s="36"/>
      <c r="O118" s="37"/>
      <c r="P118" s="36"/>
      <c r="Q118" s="37"/>
      <c r="R118" s="36"/>
      <c r="S118" s="37"/>
      <c r="T118" s="36"/>
      <c r="U118" s="37"/>
      <c r="V118" s="36"/>
      <c r="W118" s="37"/>
      <c r="X118" s="36"/>
      <c r="Y118" s="37"/>
      <c r="Z118" s="36"/>
      <c r="AA118" s="37"/>
      <c r="AB118" s="38">
        <f t="shared" si="2"/>
        <v>0</v>
      </c>
      <c r="AC118" s="39">
        <f t="shared" si="3"/>
        <v>0</v>
      </c>
      <c r="AD118" s="36">
        <v>-67175</v>
      </c>
      <c r="AE118" s="37">
        <v>0</v>
      </c>
      <c r="AF118" s="36">
        <v>7088056</v>
      </c>
      <c r="AG118" s="40">
        <v>33.5</v>
      </c>
      <c r="AH118" s="14"/>
      <c r="AI118" s="14"/>
      <c r="AJ118" s="14"/>
      <c r="AK118" s="14"/>
      <c r="AL118" s="14"/>
      <c r="AM118" s="14"/>
      <c r="AN118" s="14"/>
      <c r="AO118" s="14"/>
      <c r="AP118" s="14"/>
      <c r="AQ118" s="14"/>
      <c r="AR118" s="14"/>
      <c r="AS118" s="14"/>
      <c r="AT118" s="14"/>
      <c r="AU118" s="14"/>
      <c r="AV118" s="14"/>
      <c r="AW118" s="14"/>
    </row>
    <row r="119" spans="1:49" ht="12.75">
      <c r="A119" s="33"/>
      <c r="B119" s="34"/>
      <c r="C119" s="35"/>
      <c r="D119" s="35" t="s">
        <v>165</v>
      </c>
      <c r="E119" s="35" t="s">
        <v>166</v>
      </c>
      <c r="F119" s="36">
        <v>12948651</v>
      </c>
      <c r="G119" s="37">
        <v>112.5</v>
      </c>
      <c r="H119" s="36"/>
      <c r="I119" s="37"/>
      <c r="J119" s="36"/>
      <c r="K119" s="37"/>
      <c r="L119" s="36"/>
      <c r="M119" s="37"/>
      <c r="N119" s="36"/>
      <c r="O119" s="37"/>
      <c r="P119" s="36"/>
      <c r="Q119" s="37"/>
      <c r="R119" s="36"/>
      <c r="S119" s="37"/>
      <c r="T119" s="36"/>
      <c r="U119" s="37"/>
      <c r="V119" s="36"/>
      <c r="W119" s="37"/>
      <c r="X119" s="36"/>
      <c r="Y119" s="37"/>
      <c r="Z119" s="36">
        <v>295000</v>
      </c>
      <c r="AA119" s="37">
        <v>0</v>
      </c>
      <c r="AB119" s="38">
        <f t="shared" si="2"/>
        <v>295000</v>
      </c>
      <c r="AC119" s="39">
        <f t="shared" si="3"/>
        <v>0</v>
      </c>
      <c r="AD119" s="36">
        <v>-702866</v>
      </c>
      <c r="AE119" s="37">
        <v>0</v>
      </c>
      <c r="AF119" s="36">
        <v>12540785</v>
      </c>
      <c r="AG119" s="40">
        <v>112.5</v>
      </c>
      <c r="AH119" s="14"/>
      <c r="AI119" s="14"/>
      <c r="AJ119" s="14"/>
      <c r="AK119" s="14"/>
      <c r="AL119" s="14"/>
      <c r="AM119" s="14"/>
      <c r="AN119" s="14"/>
      <c r="AO119" s="14"/>
      <c r="AP119" s="14"/>
      <c r="AQ119" s="14"/>
      <c r="AR119" s="14"/>
      <c r="AS119" s="14"/>
      <c r="AT119" s="14"/>
      <c r="AU119" s="14"/>
      <c r="AV119" s="14"/>
      <c r="AW119" s="14"/>
    </row>
    <row r="120" spans="1:49" ht="12.75">
      <c r="A120" s="33"/>
      <c r="B120" s="34"/>
      <c r="C120" s="35"/>
      <c r="D120" s="35" t="s">
        <v>167</v>
      </c>
      <c r="E120" s="35" t="s">
        <v>168</v>
      </c>
      <c r="F120" s="36">
        <v>1053775</v>
      </c>
      <c r="G120" s="37">
        <v>7.5</v>
      </c>
      <c r="H120" s="36"/>
      <c r="I120" s="37"/>
      <c r="J120" s="36"/>
      <c r="K120" s="37"/>
      <c r="L120" s="36"/>
      <c r="M120" s="37"/>
      <c r="N120" s="36"/>
      <c r="O120" s="37"/>
      <c r="P120" s="36"/>
      <c r="Q120" s="37"/>
      <c r="R120" s="36"/>
      <c r="S120" s="37"/>
      <c r="T120" s="36"/>
      <c r="U120" s="37"/>
      <c r="V120" s="36"/>
      <c r="W120" s="37"/>
      <c r="X120" s="36"/>
      <c r="Y120" s="37"/>
      <c r="Z120" s="36"/>
      <c r="AA120" s="37"/>
      <c r="AB120" s="38">
        <f t="shared" si="2"/>
        <v>0</v>
      </c>
      <c r="AC120" s="39">
        <f t="shared" si="3"/>
        <v>0</v>
      </c>
      <c r="AD120" s="36"/>
      <c r="AE120" s="37"/>
      <c r="AF120" s="36">
        <v>1053775</v>
      </c>
      <c r="AG120" s="40">
        <v>7.5</v>
      </c>
      <c r="AH120" s="14"/>
      <c r="AI120" s="14"/>
      <c r="AJ120" s="14"/>
      <c r="AK120" s="14"/>
      <c r="AL120" s="14"/>
      <c r="AM120" s="14"/>
      <c r="AN120" s="14"/>
      <c r="AO120" s="14"/>
      <c r="AP120" s="14"/>
      <c r="AQ120" s="14"/>
      <c r="AR120" s="14"/>
      <c r="AS120" s="14"/>
      <c r="AT120" s="14"/>
      <c r="AU120" s="14"/>
      <c r="AV120" s="14"/>
      <c r="AW120" s="14"/>
    </row>
    <row r="121" spans="1:49" ht="12.75">
      <c r="A121" s="33"/>
      <c r="B121" s="34"/>
      <c r="C121" s="35"/>
      <c r="D121" s="35" t="s">
        <v>169</v>
      </c>
      <c r="E121" s="35" t="s">
        <v>170</v>
      </c>
      <c r="F121" s="36">
        <v>2342289</v>
      </c>
      <c r="G121" s="37">
        <v>4</v>
      </c>
      <c r="H121" s="36"/>
      <c r="I121" s="37"/>
      <c r="J121" s="36"/>
      <c r="K121" s="37"/>
      <c r="L121" s="36"/>
      <c r="M121" s="37"/>
      <c r="N121" s="36"/>
      <c r="O121" s="37"/>
      <c r="P121" s="36"/>
      <c r="Q121" s="37"/>
      <c r="R121" s="36"/>
      <c r="S121" s="37"/>
      <c r="T121" s="36"/>
      <c r="U121" s="37"/>
      <c r="V121" s="36"/>
      <c r="W121" s="37"/>
      <c r="X121" s="36"/>
      <c r="Y121" s="37"/>
      <c r="Z121" s="36"/>
      <c r="AA121" s="37"/>
      <c r="AB121" s="38">
        <f t="shared" si="2"/>
        <v>0</v>
      </c>
      <c r="AC121" s="39">
        <f t="shared" si="3"/>
        <v>0</v>
      </c>
      <c r="AD121" s="36"/>
      <c r="AE121" s="37"/>
      <c r="AF121" s="36">
        <v>2342289</v>
      </c>
      <c r="AG121" s="40">
        <v>4</v>
      </c>
      <c r="AH121" s="14"/>
      <c r="AI121" s="14"/>
      <c r="AJ121" s="14"/>
      <c r="AK121" s="14"/>
      <c r="AL121" s="14"/>
      <c r="AM121" s="14"/>
      <c r="AN121" s="14"/>
      <c r="AO121" s="14"/>
      <c r="AP121" s="14"/>
      <c r="AQ121" s="14"/>
      <c r="AR121" s="14"/>
      <c r="AS121" s="14"/>
      <c r="AT121" s="14"/>
      <c r="AU121" s="14"/>
      <c r="AV121" s="14"/>
      <c r="AW121" s="14"/>
    </row>
    <row r="122" spans="1:49" ht="12.75">
      <c r="A122" s="33"/>
      <c r="B122" s="34"/>
      <c r="C122" s="35"/>
      <c r="D122" s="35" t="s">
        <v>171</v>
      </c>
      <c r="E122" s="35" t="s">
        <v>172</v>
      </c>
      <c r="F122" s="36">
        <v>1793563</v>
      </c>
      <c r="G122" s="37">
        <v>18.35</v>
      </c>
      <c r="H122" s="36"/>
      <c r="I122" s="37"/>
      <c r="J122" s="36"/>
      <c r="K122" s="37"/>
      <c r="L122" s="36"/>
      <c r="M122" s="37"/>
      <c r="N122" s="36"/>
      <c r="O122" s="37"/>
      <c r="P122" s="36"/>
      <c r="Q122" s="37"/>
      <c r="R122" s="36"/>
      <c r="S122" s="37"/>
      <c r="T122" s="36"/>
      <c r="U122" s="37"/>
      <c r="V122" s="36"/>
      <c r="W122" s="37"/>
      <c r="X122" s="36"/>
      <c r="Y122" s="37"/>
      <c r="Z122" s="36"/>
      <c r="AA122" s="37"/>
      <c r="AB122" s="38">
        <f t="shared" si="2"/>
        <v>0</v>
      </c>
      <c r="AC122" s="39">
        <f t="shared" si="3"/>
        <v>0</v>
      </c>
      <c r="AD122" s="36"/>
      <c r="AE122" s="37"/>
      <c r="AF122" s="36">
        <v>1793563</v>
      </c>
      <c r="AG122" s="40">
        <v>18.35</v>
      </c>
      <c r="AH122" s="14"/>
      <c r="AI122" s="14"/>
      <c r="AJ122" s="14"/>
      <c r="AK122" s="14"/>
      <c r="AL122" s="14"/>
      <c r="AM122" s="14"/>
      <c r="AN122" s="14"/>
      <c r="AO122" s="14"/>
      <c r="AP122" s="14"/>
      <c r="AQ122" s="14"/>
      <c r="AR122" s="14"/>
      <c r="AS122" s="14"/>
      <c r="AT122" s="14"/>
      <c r="AU122" s="14"/>
      <c r="AV122" s="14"/>
      <c r="AW122" s="14"/>
    </row>
    <row r="123" spans="1:49" ht="12.75">
      <c r="A123" s="33"/>
      <c r="B123" s="34"/>
      <c r="C123" s="35"/>
      <c r="D123" s="35" t="s">
        <v>173</v>
      </c>
      <c r="E123" s="35" t="s">
        <v>174</v>
      </c>
      <c r="F123" s="36">
        <v>3818361</v>
      </c>
      <c r="G123" s="37">
        <v>42.25</v>
      </c>
      <c r="H123" s="36"/>
      <c r="I123" s="37"/>
      <c r="J123" s="36"/>
      <c r="K123" s="37"/>
      <c r="L123" s="36"/>
      <c r="M123" s="37"/>
      <c r="N123" s="36"/>
      <c r="O123" s="37"/>
      <c r="P123" s="36"/>
      <c r="Q123" s="37"/>
      <c r="R123" s="36"/>
      <c r="S123" s="37"/>
      <c r="T123" s="36"/>
      <c r="U123" s="37"/>
      <c r="V123" s="36"/>
      <c r="W123" s="37"/>
      <c r="X123" s="36"/>
      <c r="Y123" s="37"/>
      <c r="Z123" s="36"/>
      <c r="AA123" s="37"/>
      <c r="AB123" s="38">
        <f t="shared" si="2"/>
        <v>0</v>
      </c>
      <c r="AC123" s="39">
        <f t="shared" si="3"/>
        <v>0</v>
      </c>
      <c r="AD123" s="36"/>
      <c r="AE123" s="37"/>
      <c r="AF123" s="36">
        <v>3818361</v>
      </c>
      <c r="AG123" s="40">
        <v>42.25</v>
      </c>
      <c r="AH123" s="14"/>
      <c r="AI123" s="14"/>
      <c r="AJ123" s="14"/>
      <c r="AK123" s="14"/>
      <c r="AL123" s="14"/>
      <c r="AM123" s="14"/>
      <c r="AN123" s="14"/>
      <c r="AO123" s="14"/>
      <c r="AP123" s="14"/>
      <c r="AQ123" s="14"/>
      <c r="AR123" s="14"/>
      <c r="AS123" s="14"/>
      <c r="AT123" s="14"/>
      <c r="AU123" s="14"/>
      <c r="AV123" s="14"/>
      <c r="AW123" s="14"/>
    </row>
    <row r="124" spans="1:49" ht="12.75">
      <c r="A124" s="33"/>
      <c r="B124" s="34"/>
      <c r="C124" s="35"/>
      <c r="D124" s="35" t="s">
        <v>175</v>
      </c>
      <c r="E124" s="35" t="s">
        <v>176</v>
      </c>
      <c r="F124" s="36">
        <v>1615627</v>
      </c>
      <c r="G124" s="37">
        <v>17.6</v>
      </c>
      <c r="H124" s="36"/>
      <c r="I124" s="37"/>
      <c r="J124" s="36"/>
      <c r="K124" s="37"/>
      <c r="L124" s="36"/>
      <c r="M124" s="37"/>
      <c r="N124" s="36"/>
      <c r="O124" s="37"/>
      <c r="P124" s="36"/>
      <c r="Q124" s="37"/>
      <c r="R124" s="36"/>
      <c r="S124" s="37"/>
      <c r="T124" s="36"/>
      <c r="U124" s="37"/>
      <c r="V124" s="36"/>
      <c r="W124" s="37"/>
      <c r="X124" s="36"/>
      <c r="Y124" s="37"/>
      <c r="Z124" s="36"/>
      <c r="AA124" s="37"/>
      <c r="AB124" s="38">
        <f t="shared" si="2"/>
        <v>0</v>
      </c>
      <c r="AC124" s="39">
        <f t="shared" si="3"/>
        <v>0</v>
      </c>
      <c r="AD124" s="36"/>
      <c r="AE124" s="37"/>
      <c r="AF124" s="36">
        <v>1615627</v>
      </c>
      <c r="AG124" s="40">
        <v>17.6</v>
      </c>
      <c r="AH124" s="14"/>
      <c r="AI124" s="14"/>
      <c r="AJ124" s="14"/>
      <c r="AK124" s="14"/>
      <c r="AL124" s="14"/>
      <c r="AM124" s="14"/>
      <c r="AN124" s="14"/>
      <c r="AO124" s="14"/>
      <c r="AP124" s="14"/>
      <c r="AQ124" s="14"/>
      <c r="AR124" s="14"/>
      <c r="AS124" s="14"/>
      <c r="AT124" s="14"/>
      <c r="AU124" s="14"/>
      <c r="AV124" s="14"/>
      <c r="AW124" s="14"/>
    </row>
    <row r="125" spans="1:49" ht="12.75">
      <c r="A125" s="33"/>
      <c r="B125" s="34"/>
      <c r="C125" s="35"/>
      <c r="D125" s="35" t="s">
        <v>177</v>
      </c>
      <c r="E125" s="35" t="s">
        <v>178</v>
      </c>
      <c r="F125" s="36">
        <v>411943</v>
      </c>
      <c r="G125" s="37">
        <v>3</v>
      </c>
      <c r="H125" s="36"/>
      <c r="I125" s="37"/>
      <c r="J125" s="36"/>
      <c r="K125" s="37"/>
      <c r="L125" s="36"/>
      <c r="M125" s="37"/>
      <c r="N125" s="36"/>
      <c r="O125" s="37"/>
      <c r="P125" s="36"/>
      <c r="Q125" s="37"/>
      <c r="R125" s="36"/>
      <c r="S125" s="37"/>
      <c r="T125" s="36"/>
      <c r="U125" s="37"/>
      <c r="V125" s="36"/>
      <c r="W125" s="37"/>
      <c r="X125" s="36"/>
      <c r="Y125" s="37"/>
      <c r="Z125" s="36"/>
      <c r="AA125" s="37"/>
      <c r="AB125" s="38">
        <f t="shared" si="2"/>
        <v>0</v>
      </c>
      <c r="AC125" s="39">
        <f t="shared" si="3"/>
        <v>0</v>
      </c>
      <c r="AD125" s="36"/>
      <c r="AE125" s="37"/>
      <c r="AF125" s="36">
        <v>411943</v>
      </c>
      <c r="AG125" s="40">
        <v>3</v>
      </c>
      <c r="AH125" s="14"/>
      <c r="AI125" s="14"/>
      <c r="AJ125" s="14"/>
      <c r="AK125" s="14"/>
      <c r="AL125" s="14"/>
      <c r="AM125" s="14"/>
      <c r="AN125" s="14"/>
      <c r="AO125" s="14"/>
      <c r="AP125" s="14"/>
      <c r="AQ125" s="14"/>
      <c r="AR125" s="14"/>
      <c r="AS125" s="14"/>
      <c r="AT125" s="14"/>
      <c r="AU125" s="14"/>
      <c r="AV125" s="14"/>
      <c r="AW125" s="14"/>
    </row>
    <row r="126" spans="1:49" ht="12.75">
      <c r="A126" s="33"/>
      <c r="B126" s="34"/>
      <c r="C126" s="35"/>
      <c r="D126" s="35" t="s">
        <v>179</v>
      </c>
      <c r="E126" s="35" t="s">
        <v>180</v>
      </c>
      <c r="F126" s="36">
        <v>6358397</v>
      </c>
      <c r="G126" s="37">
        <v>64.8</v>
      </c>
      <c r="H126" s="36"/>
      <c r="I126" s="37"/>
      <c r="J126" s="36"/>
      <c r="K126" s="37"/>
      <c r="L126" s="36"/>
      <c r="M126" s="37"/>
      <c r="N126" s="36"/>
      <c r="O126" s="37"/>
      <c r="P126" s="36"/>
      <c r="Q126" s="37"/>
      <c r="R126" s="36"/>
      <c r="S126" s="37"/>
      <c r="T126" s="36"/>
      <c r="U126" s="37"/>
      <c r="V126" s="36"/>
      <c r="W126" s="37"/>
      <c r="X126" s="36"/>
      <c r="Y126" s="37"/>
      <c r="Z126" s="36"/>
      <c r="AA126" s="37"/>
      <c r="AB126" s="38">
        <f t="shared" si="2"/>
        <v>0</v>
      </c>
      <c r="AC126" s="39">
        <f t="shared" si="3"/>
        <v>0</v>
      </c>
      <c r="AD126" s="36"/>
      <c r="AE126" s="37"/>
      <c r="AF126" s="36">
        <v>6358397</v>
      </c>
      <c r="AG126" s="40">
        <v>64.8</v>
      </c>
      <c r="AH126" s="14"/>
      <c r="AI126" s="14"/>
      <c r="AJ126" s="14"/>
      <c r="AK126" s="14"/>
      <c r="AL126" s="14"/>
      <c r="AM126" s="14"/>
      <c r="AN126" s="14"/>
      <c r="AO126" s="14"/>
      <c r="AP126" s="14"/>
      <c r="AQ126" s="14"/>
      <c r="AR126" s="14"/>
      <c r="AS126" s="14"/>
      <c r="AT126" s="14"/>
      <c r="AU126" s="14"/>
      <c r="AV126" s="14"/>
      <c r="AW126" s="14"/>
    </row>
    <row r="127" spans="1:49" ht="12.75">
      <c r="A127" s="33"/>
      <c r="B127" s="34"/>
      <c r="C127" s="35"/>
      <c r="D127" s="35" t="s">
        <v>181</v>
      </c>
      <c r="E127" s="35" t="s">
        <v>182</v>
      </c>
      <c r="F127" s="36">
        <v>6760409</v>
      </c>
      <c r="G127" s="37">
        <v>68.35</v>
      </c>
      <c r="H127" s="36"/>
      <c r="I127" s="37"/>
      <c r="J127" s="36"/>
      <c r="K127" s="37"/>
      <c r="L127" s="36"/>
      <c r="M127" s="37"/>
      <c r="N127" s="36"/>
      <c r="O127" s="37"/>
      <c r="P127" s="36"/>
      <c r="Q127" s="37"/>
      <c r="R127" s="36"/>
      <c r="S127" s="37"/>
      <c r="T127" s="36"/>
      <c r="U127" s="37"/>
      <c r="V127" s="36"/>
      <c r="W127" s="37"/>
      <c r="X127" s="36"/>
      <c r="Y127" s="37"/>
      <c r="Z127" s="36"/>
      <c r="AA127" s="37"/>
      <c r="AB127" s="38">
        <f t="shared" si="2"/>
        <v>0</v>
      </c>
      <c r="AC127" s="39">
        <f t="shared" si="3"/>
        <v>0</v>
      </c>
      <c r="AD127" s="36"/>
      <c r="AE127" s="37"/>
      <c r="AF127" s="36">
        <v>6760409</v>
      </c>
      <c r="AG127" s="40">
        <v>68.35</v>
      </c>
      <c r="AH127" s="14"/>
      <c r="AI127" s="14"/>
      <c r="AJ127" s="14"/>
      <c r="AK127" s="14"/>
      <c r="AL127" s="14"/>
      <c r="AM127" s="14"/>
      <c r="AN127" s="14"/>
      <c r="AO127" s="14"/>
      <c r="AP127" s="14"/>
      <c r="AQ127" s="14"/>
      <c r="AR127" s="14"/>
      <c r="AS127" s="14"/>
      <c r="AT127" s="14"/>
      <c r="AU127" s="14"/>
      <c r="AV127" s="14"/>
      <c r="AW127" s="14"/>
    </row>
    <row r="128" spans="1:49" ht="12.75">
      <c r="A128" s="33"/>
      <c r="B128" s="34"/>
      <c r="C128" s="27" t="s">
        <v>183</v>
      </c>
      <c r="D128" s="27"/>
      <c r="E128" s="27"/>
      <c r="F128" s="28">
        <v>44053383</v>
      </c>
      <c r="G128" s="29">
        <v>371.85</v>
      </c>
      <c r="H128" s="28"/>
      <c r="I128" s="29"/>
      <c r="J128" s="28">
        <v>204863</v>
      </c>
      <c r="K128" s="29">
        <v>0</v>
      </c>
      <c r="L128" s="28"/>
      <c r="M128" s="29"/>
      <c r="N128" s="28"/>
      <c r="O128" s="29"/>
      <c r="P128" s="28"/>
      <c r="Q128" s="29"/>
      <c r="R128" s="28"/>
      <c r="S128" s="29"/>
      <c r="T128" s="28"/>
      <c r="U128" s="29"/>
      <c r="V128" s="28"/>
      <c r="W128" s="29"/>
      <c r="X128" s="28"/>
      <c r="Y128" s="29"/>
      <c r="Z128" s="28">
        <v>295000</v>
      </c>
      <c r="AA128" s="29">
        <v>0</v>
      </c>
      <c r="AB128" s="30">
        <f t="shared" si="2"/>
        <v>295000</v>
      </c>
      <c r="AC128" s="31">
        <f t="shared" si="3"/>
        <v>0</v>
      </c>
      <c r="AD128" s="28">
        <v>-770041</v>
      </c>
      <c r="AE128" s="29">
        <v>0</v>
      </c>
      <c r="AF128" s="28">
        <v>43783205</v>
      </c>
      <c r="AG128" s="32">
        <v>371.85</v>
      </c>
      <c r="AH128" s="14"/>
      <c r="AI128" s="14"/>
      <c r="AJ128" s="14"/>
      <c r="AK128" s="14"/>
      <c r="AL128" s="14"/>
      <c r="AM128" s="14"/>
      <c r="AN128" s="14"/>
      <c r="AO128" s="14"/>
      <c r="AP128" s="14"/>
      <c r="AQ128" s="14"/>
      <c r="AR128" s="14"/>
      <c r="AS128" s="14"/>
      <c r="AT128" s="14"/>
      <c r="AU128" s="14"/>
      <c r="AV128" s="14"/>
      <c r="AW128" s="14"/>
    </row>
    <row r="129" spans="1:49" ht="12.75">
      <c r="A129" s="33"/>
      <c r="B129" s="34">
        <v>32</v>
      </c>
      <c r="C129" s="27" t="s">
        <v>184</v>
      </c>
      <c r="D129" s="27"/>
      <c r="E129" s="27"/>
      <c r="F129" s="28"/>
      <c r="G129" s="29"/>
      <c r="H129" s="28"/>
      <c r="I129" s="29"/>
      <c r="J129" s="28"/>
      <c r="K129" s="29"/>
      <c r="L129" s="28"/>
      <c r="M129" s="29"/>
      <c r="N129" s="28"/>
      <c r="O129" s="29"/>
      <c r="P129" s="28"/>
      <c r="Q129" s="29"/>
      <c r="R129" s="28"/>
      <c r="S129" s="29"/>
      <c r="T129" s="28"/>
      <c r="U129" s="29"/>
      <c r="V129" s="28"/>
      <c r="W129" s="29"/>
      <c r="X129" s="28"/>
      <c r="Y129" s="29"/>
      <c r="Z129" s="28"/>
      <c r="AA129" s="29"/>
      <c r="AB129" s="30">
        <f t="shared" si="2"/>
        <v>0</v>
      </c>
      <c r="AC129" s="31">
        <f t="shared" si="3"/>
        <v>0</v>
      </c>
      <c r="AD129" s="28"/>
      <c r="AE129" s="29"/>
      <c r="AF129" s="28"/>
      <c r="AG129" s="32"/>
      <c r="AH129" s="14"/>
      <c r="AI129" s="14"/>
      <c r="AJ129" s="14"/>
      <c r="AK129" s="14"/>
      <c r="AL129" s="14"/>
      <c r="AM129" s="14"/>
      <c r="AN129" s="14"/>
      <c r="AO129" s="14"/>
      <c r="AP129" s="14"/>
      <c r="AQ129" s="14"/>
      <c r="AR129" s="14"/>
      <c r="AS129" s="14"/>
      <c r="AT129" s="14"/>
      <c r="AU129" s="14"/>
      <c r="AV129" s="14"/>
      <c r="AW129" s="14"/>
    </row>
    <row r="130" spans="1:49" ht="12.75">
      <c r="A130" s="33"/>
      <c r="B130" s="34"/>
      <c r="C130" s="35"/>
      <c r="D130" s="35" t="s">
        <v>185</v>
      </c>
      <c r="E130" s="35" t="s">
        <v>186</v>
      </c>
      <c r="F130" s="36">
        <v>1300084</v>
      </c>
      <c r="G130" s="37">
        <v>12</v>
      </c>
      <c r="H130" s="36"/>
      <c r="I130" s="37"/>
      <c r="J130" s="36"/>
      <c r="K130" s="37"/>
      <c r="L130" s="36"/>
      <c r="M130" s="37"/>
      <c r="N130" s="36"/>
      <c r="O130" s="37"/>
      <c r="P130" s="36"/>
      <c r="Q130" s="37"/>
      <c r="R130" s="36"/>
      <c r="S130" s="37"/>
      <c r="T130" s="36"/>
      <c r="U130" s="37"/>
      <c r="V130" s="36"/>
      <c r="W130" s="37"/>
      <c r="X130" s="36"/>
      <c r="Y130" s="37"/>
      <c r="Z130" s="36"/>
      <c r="AA130" s="37"/>
      <c r="AB130" s="38">
        <f t="shared" si="2"/>
        <v>0</v>
      </c>
      <c r="AC130" s="39">
        <f t="shared" si="3"/>
        <v>0</v>
      </c>
      <c r="AD130" s="36"/>
      <c r="AE130" s="37"/>
      <c r="AF130" s="36">
        <v>1300084</v>
      </c>
      <c r="AG130" s="40">
        <v>12</v>
      </c>
      <c r="AH130" s="14"/>
      <c r="AI130" s="14"/>
      <c r="AJ130" s="14"/>
      <c r="AK130" s="14"/>
      <c r="AL130" s="14"/>
      <c r="AM130" s="14"/>
      <c r="AN130" s="14"/>
      <c r="AO130" s="14"/>
      <c r="AP130" s="14"/>
      <c r="AQ130" s="14"/>
      <c r="AR130" s="14"/>
      <c r="AS130" s="14"/>
      <c r="AT130" s="14"/>
      <c r="AU130" s="14"/>
      <c r="AV130" s="14"/>
      <c r="AW130" s="14"/>
    </row>
    <row r="131" spans="1:49" ht="12.75">
      <c r="A131" s="33"/>
      <c r="B131" s="34"/>
      <c r="C131" s="35"/>
      <c r="D131" s="35" t="s">
        <v>187</v>
      </c>
      <c r="E131" s="35" t="s">
        <v>188</v>
      </c>
      <c r="F131" s="36">
        <v>10142593</v>
      </c>
      <c r="G131" s="37">
        <v>56</v>
      </c>
      <c r="H131" s="36"/>
      <c r="I131" s="37"/>
      <c r="J131" s="36">
        <v>353718</v>
      </c>
      <c r="K131" s="37">
        <v>0</v>
      </c>
      <c r="L131" s="36"/>
      <c r="M131" s="37"/>
      <c r="N131" s="36"/>
      <c r="O131" s="37"/>
      <c r="P131" s="36"/>
      <c r="Q131" s="37"/>
      <c r="R131" s="36"/>
      <c r="S131" s="37"/>
      <c r="T131" s="36"/>
      <c r="U131" s="37"/>
      <c r="V131" s="36"/>
      <c r="W131" s="37"/>
      <c r="X131" s="36"/>
      <c r="Y131" s="37"/>
      <c r="Z131" s="36"/>
      <c r="AA131" s="37"/>
      <c r="AB131" s="38">
        <f t="shared" si="2"/>
        <v>0</v>
      </c>
      <c r="AC131" s="39">
        <f t="shared" si="3"/>
        <v>0</v>
      </c>
      <c r="AD131" s="36">
        <v>-611856</v>
      </c>
      <c r="AE131" s="37">
        <v>0</v>
      </c>
      <c r="AF131" s="36">
        <v>9884455</v>
      </c>
      <c r="AG131" s="40">
        <v>56</v>
      </c>
      <c r="AH131" s="14"/>
      <c r="AI131" s="14"/>
      <c r="AJ131" s="14"/>
      <c r="AK131" s="14"/>
      <c r="AL131" s="14"/>
      <c r="AM131" s="14"/>
      <c r="AN131" s="14"/>
      <c r="AO131" s="14"/>
      <c r="AP131" s="14"/>
      <c r="AQ131" s="14"/>
      <c r="AR131" s="14"/>
      <c r="AS131" s="14"/>
      <c r="AT131" s="14"/>
      <c r="AU131" s="14"/>
      <c r="AV131" s="14"/>
      <c r="AW131" s="14"/>
    </row>
    <row r="132" spans="1:49" ht="12.75">
      <c r="A132" s="33"/>
      <c r="B132" s="34"/>
      <c r="C132" s="35"/>
      <c r="D132" s="35" t="s">
        <v>189</v>
      </c>
      <c r="E132" s="35" t="s">
        <v>190</v>
      </c>
      <c r="F132" s="36">
        <v>11451156</v>
      </c>
      <c r="G132" s="37">
        <v>151.75</v>
      </c>
      <c r="H132" s="36"/>
      <c r="I132" s="37"/>
      <c r="J132" s="36"/>
      <c r="K132" s="37"/>
      <c r="L132" s="36"/>
      <c r="M132" s="37"/>
      <c r="N132" s="36"/>
      <c r="O132" s="37"/>
      <c r="P132" s="36"/>
      <c r="Q132" s="37"/>
      <c r="R132" s="36"/>
      <c r="S132" s="37"/>
      <c r="T132" s="36"/>
      <c r="U132" s="37"/>
      <c r="V132" s="36"/>
      <c r="W132" s="37"/>
      <c r="X132" s="36"/>
      <c r="Y132" s="37"/>
      <c r="Z132" s="36">
        <v>295000</v>
      </c>
      <c r="AA132" s="37">
        <v>0</v>
      </c>
      <c r="AB132" s="38">
        <f t="shared" si="2"/>
        <v>295000</v>
      </c>
      <c r="AC132" s="39">
        <f t="shared" si="3"/>
        <v>0</v>
      </c>
      <c r="AD132" s="36"/>
      <c r="AE132" s="37"/>
      <c r="AF132" s="36">
        <v>11746156</v>
      </c>
      <c r="AG132" s="40">
        <v>151.75</v>
      </c>
      <c r="AH132" s="14"/>
      <c r="AI132" s="14"/>
      <c r="AJ132" s="14"/>
      <c r="AK132" s="14"/>
      <c r="AL132" s="14"/>
      <c r="AM132" s="14"/>
      <c r="AN132" s="14"/>
      <c r="AO132" s="14"/>
      <c r="AP132" s="14"/>
      <c r="AQ132" s="14"/>
      <c r="AR132" s="14"/>
      <c r="AS132" s="14"/>
      <c r="AT132" s="14"/>
      <c r="AU132" s="14"/>
      <c r="AV132" s="14"/>
      <c r="AW132" s="14"/>
    </row>
    <row r="133" spans="1:49" ht="12.75">
      <c r="A133" s="33"/>
      <c r="B133" s="34"/>
      <c r="C133" s="35"/>
      <c r="D133" s="35" t="s">
        <v>191</v>
      </c>
      <c r="E133" s="35" t="s">
        <v>192</v>
      </c>
      <c r="F133" s="36">
        <v>4516205</v>
      </c>
      <c r="G133" s="37">
        <v>25.7</v>
      </c>
      <c r="H133" s="36"/>
      <c r="I133" s="37"/>
      <c r="J133" s="36"/>
      <c r="K133" s="37"/>
      <c r="L133" s="36"/>
      <c r="M133" s="37"/>
      <c r="N133" s="36"/>
      <c r="O133" s="37"/>
      <c r="P133" s="36"/>
      <c r="Q133" s="37"/>
      <c r="R133" s="36"/>
      <c r="S133" s="37"/>
      <c r="T133" s="36"/>
      <c r="U133" s="37"/>
      <c r="V133" s="36"/>
      <c r="W133" s="37"/>
      <c r="X133" s="36"/>
      <c r="Y133" s="37"/>
      <c r="Z133" s="36"/>
      <c r="AA133" s="37"/>
      <c r="AB133" s="38">
        <f t="shared" si="2"/>
        <v>0</v>
      </c>
      <c r="AC133" s="39">
        <f t="shared" si="3"/>
        <v>0</v>
      </c>
      <c r="AD133" s="36"/>
      <c r="AE133" s="37"/>
      <c r="AF133" s="36">
        <v>4516205</v>
      </c>
      <c r="AG133" s="40">
        <v>25.7</v>
      </c>
      <c r="AH133" s="14"/>
      <c r="AI133" s="14"/>
      <c r="AJ133" s="14"/>
      <c r="AK133" s="14"/>
      <c r="AL133" s="14"/>
      <c r="AM133" s="14"/>
      <c r="AN133" s="14"/>
      <c r="AO133" s="14"/>
      <c r="AP133" s="14"/>
      <c r="AQ133" s="14"/>
      <c r="AR133" s="14"/>
      <c r="AS133" s="14"/>
      <c r="AT133" s="14"/>
      <c r="AU133" s="14"/>
      <c r="AV133" s="14"/>
      <c r="AW133" s="14"/>
    </row>
    <row r="134" spans="1:49" ht="12.75">
      <c r="A134" s="33"/>
      <c r="B134" s="34"/>
      <c r="C134" s="27" t="s">
        <v>193</v>
      </c>
      <c r="D134" s="27"/>
      <c r="E134" s="27"/>
      <c r="F134" s="28">
        <v>27410038</v>
      </c>
      <c r="G134" s="29">
        <v>245.45</v>
      </c>
      <c r="H134" s="28"/>
      <c r="I134" s="29"/>
      <c r="J134" s="28">
        <v>353718</v>
      </c>
      <c r="K134" s="29">
        <v>0</v>
      </c>
      <c r="L134" s="28"/>
      <c r="M134" s="29"/>
      <c r="N134" s="28"/>
      <c r="O134" s="29"/>
      <c r="P134" s="28"/>
      <c r="Q134" s="29"/>
      <c r="R134" s="28"/>
      <c r="S134" s="29"/>
      <c r="T134" s="28"/>
      <c r="U134" s="29"/>
      <c r="V134" s="28"/>
      <c r="W134" s="29"/>
      <c r="X134" s="28"/>
      <c r="Y134" s="29"/>
      <c r="Z134" s="28">
        <v>295000</v>
      </c>
      <c r="AA134" s="29">
        <v>0</v>
      </c>
      <c r="AB134" s="30">
        <f aca="true" t="shared" si="4" ref="AB134:AB197">Z134+X134+V134+T134+R134+P134+N134+L134+H134+H134</f>
        <v>295000</v>
      </c>
      <c r="AC134" s="31">
        <f aca="true" t="shared" si="5" ref="AC134:AC197">AA134+Y134+W134+U134+S134+Q134+O134+M134+I134+I134</f>
        <v>0</v>
      </c>
      <c r="AD134" s="28">
        <v>-611856</v>
      </c>
      <c r="AE134" s="29">
        <v>0</v>
      </c>
      <c r="AF134" s="28">
        <v>27446900</v>
      </c>
      <c r="AG134" s="32">
        <v>245.45</v>
      </c>
      <c r="AH134" s="14"/>
      <c r="AI134" s="14"/>
      <c r="AJ134" s="14"/>
      <c r="AK134" s="14"/>
      <c r="AL134" s="14"/>
      <c r="AM134" s="14"/>
      <c r="AN134" s="14"/>
      <c r="AO134" s="14"/>
      <c r="AP134" s="14"/>
      <c r="AQ134" s="14"/>
      <c r="AR134" s="14"/>
      <c r="AS134" s="14"/>
      <c r="AT134" s="14"/>
      <c r="AU134" s="14"/>
      <c r="AV134" s="14"/>
      <c r="AW134" s="14"/>
    </row>
    <row r="135" spans="1:49" ht="12.75">
      <c r="A135" s="33"/>
      <c r="B135" s="34">
        <v>33</v>
      </c>
      <c r="C135" s="27" t="s">
        <v>194</v>
      </c>
      <c r="D135" s="27"/>
      <c r="E135" s="27"/>
      <c r="F135" s="28"/>
      <c r="G135" s="29"/>
      <c r="H135" s="28"/>
      <c r="I135" s="29"/>
      <c r="J135" s="28"/>
      <c r="K135" s="29"/>
      <c r="L135" s="28"/>
      <c r="M135" s="29"/>
      <c r="N135" s="28"/>
      <c r="O135" s="29"/>
      <c r="P135" s="28"/>
      <c r="Q135" s="29"/>
      <c r="R135" s="28"/>
      <c r="S135" s="29"/>
      <c r="T135" s="28"/>
      <c r="U135" s="29"/>
      <c r="V135" s="28"/>
      <c r="W135" s="29"/>
      <c r="X135" s="28"/>
      <c r="Y135" s="29"/>
      <c r="Z135" s="28"/>
      <c r="AA135" s="29"/>
      <c r="AB135" s="30">
        <f t="shared" si="4"/>
        <v>0</v>
      </c>
      <c r="AC135" s="31">
        <f t="shared" si="5"/>
        <v>0</v>
      </c>
      <c r="AD135" s="28"/>
      <c r="AE135" s="29"/>
      <c r="AF135" s="28"/>
      <c r="AG135" s="32"/>
      <c r="AH135" s="14"/>
      <c r="AI135" s="14"/>
      <c r="AJ135" s="14"/>
      <c r="AK135" s="14"/>
      <c r="AL135" s="14"/>
      <c r="AM135" s="14"/>
      <c r="AN135" s="14"/>
      <c r="AO135" s="14"/>
      <c r="AP135" s="14"/>
      <c r="AQ135" s="14"/>
      <c r="AR135" s="14"/>
      <c r="AS135" s="14"/>
      <c r="AT135" s="14"/>
      <c r="AU135" s="14"/>
      <c r="AV135" s="14"/>
      <c r="AW135" s="14"/>
    </row>
    <row r="136" spans="1:49" ht="12.75">
      <c r="A136" s="33"/>
      <c r="B136" s="34"/>
      <c r="C136" s="35"/>
      <c r="D136" s="35" t="s">
        <v>195</v>
      </c>
      <c r="E136" s="35" t="s">
        <v>196</v>
      </c>
      <c r="F136" s="36">
        <v>2397006</v>
      </c>
      <c r="G136" s="37">
        <v>12.5</v>
      </c>
      <c r="H136" s="36"/>
      <c r="I136" s="37"/>
      <c r="J136" s="36"/>
      <c r="K136" s="37"/>
      <c r="L136" s="36"/>
      <c r="M136" s="37"/>
      <c r="N136" s="36"/>
      <c r="O136" s="37"/>
      <c r="P136" s="36"/>
      <c r="Q136" s="37"/>
      <c r="R136" s="36"/>
      <c r="S136" s="37"/>
      <c r="T136" s="36"/>
      <c r="U136" s="37"/>
      <c r="V136" s="36"/>
      <c r="W136" s="37"/>
      <c r="X136" s="36"/>
      <c r="Y136" s="37"/>
      <c r="Z136" s="36"/>
      <c r="AA136" s="37"/>
      <c r="AB136" s="38">
        <f t="shared" si="4"/>
        <v>0</v>
      </c>
      <c r="AC136" s="39">
        <f t="shared" si="5"/>
        <v>0</v>
      </c>
      <c r="AD136" s="36"/>
      <c r="AE136" s="37"/>
      <c r="AF136" s="36">
        <v>2397006</v>
      </c>
      <c r="AG136" s="40">
        <v>12.5</v>
      </c>
      <c r="AH136" s="14"/>
      <c r="AI136" s="14"/>
      <c r="AJ136" s="14"/>
      <c r="AK136" s="14"/>
      <c r="AL136" s="14"/>
      <c r="AM136" s="14"/>
      <c r="AN136" s="14"/>
      <c r="AO136" s="14"/>
      <c r="AP136" s="14"/>
      <c r="AQ136" s="14"/>
      <c r="AR136" s="14"/>
      <c r="AS136" s="14"/>
      <c r="AT136" s="14"/>
      <c r="AU136" s="14"/>
      <c r="AV136" s="14"/>
      <c r="AW136" s="14"/>
    </row>
    <row r="137" spans="1:49" ht="12.75">
      <c r="A137" s="33"/>
      <c r="B137" s="34"/>
      <c r="C137" s="35"/>
      <c r="D137" s="35" t="s">
        <v>197</v>
      </c>
      <c r="E137" s="35" t="s">
        <v>198</v>
      </c>
      <c r="F137" s="36">
        <v>3700850</v>
      </c>
      <c r="G137" s="37">
        <v>7.7</v>
      </c>
      <c r="H137" s="36"/>
      <c r="I137" s="37"/>
      <c r="J137" s="36"/>
      <c r="K137" s="37"/>
      <c r="L137" s="36"/>
      <c r="M137" s="37"/>
      <c r="N137" s="36"/>
      <c r="O137" s="37"/>
      <c r="P137" s="36"/>
      <c r="Q137" s="37"/>
      <c r="R137" s="36"/>
      <c r="S137" s="37"/>
      <c r="T137" s="36"/>
      <c r="U137" s="37"/>
      <c r="V137" s="36"/>
      <c r="W137" s="37"/>
      <c r="X137" s="36"/>
      <c r="Y137" s="37"/>
      <c r="Z137" s="36"/>
      <c r="AA137" s="37"/>
      <c r="AB137" s="38">
        <f t="shared" si="4"/>
        <v>0</v>
      </c>
      <c r="AC137" s="39">
        <f t="shared" si="5"/>
        <v>0</v>
      </c>
      <c r="AD137" s="36"/>
      <c r="AE137" s="37"/>
      <c r="AF137" s="36">
        <v>3700850</v>
      </c>
      <c r="AG137" s="40">
        <v>7.7</v>
      </c>
      <c r="AH137" s="14"/>
      <c r="AI137" s="14"/>
      <c r="AJ137" s="14"/>
      <c r="AK137" s="14"/>
      <c r="AL137" s="14"/>
      <c r="AM137" s="14"/>
      <c r="AN137" s="14"/>
      <c r="AO137" s="14"/>
      <c r="AP137" s="14"/>
      <c r="AQ137" s="14"/>
      <c r="AR137" s="14"/>
      <c r="AS137" s="14"/>
      <c r="AT137" s="14"/>
      <c r="AU137" s="14"/>
      <c r="AV137" s="14"/>
      <c r="AW137" s="14"/>
    </row>
    <row r="138" spans="1:49" ht="12.75">
      <c r="A138" s="33"/>
      <c r="B138" s="34"/>
      <c r="C138" s="35"/>
      <c r="D138" s="35" t="s">
        <v>199</v>
      </c>
      <c r="E138" s="35" t="s">
        <v>200</v>
      </c>
      <c r="F138" s="36">
        <v>1079104</v>
      </c>
      <c r="G138" s="37">
        <v>13</v>
      </c>
      <c r="H138" s="36"/>
      <c r="I138" s="37"/>
      <c r="J138" s="36"/>
      <c r="K138" s="37"/>
      <c r="L138" s="36"/>
      <c r="M138" s="37"/>
      <c r="N138" s="36"/>
      <c r="O138" s="37"/>
      <c r="P138" s="36"/>
      <c r="Q138" s="37"/>
      <c r="R138" s="36"/>
      <c r="S138" s="37"/>
      <c r="T138" s="36"/>
      <c r="U138" s="37"/>
      <c r="V138" s="36"/>
      <c r="W138" s="37"/>
      <c r="X138" s="36"/>
      <c r="Y138" s="37"/>
      <c r="Z138" s="36"/>
      <c r="AA138" s="37"/>
      <c r="AB138" s="38">
        <f t="shared" si="4"/>
        <v>0</v>
      </c>
      <c r="AC138" s="39">
        <f t="shared" si="5"/>
        <v>0</v>
      </c>
      <c r="AD138" s="36"/>
      <c r="AE138" s="37"/>
      <c r="AF138" s="36">
        <v>1079104</v>
      </c>
      <c r="AG138" s="40">
        <v>13</v>
      </c>
      <c r="AH138" s="14"/>
      <c r="AI138" s="14"/>
      <c r="AJ138" s="14"/>
      <c r="AK138" s="14"/>
      <c r="AL138" s="14"/>
      <c r="AM138" s="14"/>
      <c r="AN138" s="14"/>
      <c r="AO138" s="14"/>
      <c r="AP138" s="14"/>
      <c r="AQ138" s="14"/>
      <c r="AR138" s="14"/>
      <c r="AS138" s="14"/>
      <c r="AT138" s="14"/>
      <c r="AU138" s="14"/>
      <c r="AV138" s="14"/>
      <c r="AW138" s="14"/>
    </row>
    <row r="139" spans="1:49" ht="12.75">
      <c r="A139" s="33"/>
      <c r="B139" s="34"/>
      <c r="C139" s="35"/>
      <c r="D139" s="35" t="s">
        <v>201</v>
      </c>
      <c r="E139" s="35" t="s">
        <v>202</v>
      </c>
      <c r="F139" s="36">
        <v>1858672</v>
      </c>
      <c r="G139" s="37">
        <v>17</v>
      </c>
      <c r="H139" s="36"/>
      <c r="I139" s="37"/>
      <c r="J139" s="36"/>
      <c r="K139" s="37"/>
      <c r="L139" s="36"/>
      <c r="M139" s="37"/>
      <c r="N139" s="36"/>
      <c r="O139" s="37"/>
      <c r="P139" s="36"/>
      <c r="Q139" s="37"/>
      <c r="R139" s="36"/>
      <c r="S139" s="37"/>
      <c r="T139" s="36"/>
      <c r="U139" s="37"/>
      <c r="V139" s="36"/>
      <c r="W139" s="37"/>
      <c r="X139" s="36"/>
      <c r="Y139" s="37"/>
      <c r="Z139" s="36"/>
      <c r="AA139" s="37"/>
      <c r="AB139" s="38">
        <f t="shared" si="4"/>
        <v>0</v>
      </c>
      <c r="AC139" s="39">
        <f t="shared" si="5"/>
        <v>0</v>
      </c>
      <c r="AD139" s="36">
        <v>-173881</v>
      </c>
      <c r="AE139" s="37">
        <v>0</v>
      </c>
      <c r="AF139" s="36">
        <v>1684791</v>
      </c>
      <c r="AG139" s="40">
        <v>17</v>
      </c>
      <c r="AH139" s="14"/>
      <c r="AI139" s="14"/>
      <c r="AJ139" s="14"/>
      <c r="AK139" s="14"/>
      <c r="AL139" s="14"/>
      <c r="AM139" s="14"/>
      <c r="AN139" s="14"/>
      <c r="AO139" s="14"/>
      <c r="AP139" s="14"/>
      <c r="AQ139" s="14"/>
      <c r="AR139" s="14"/>
      <c r="AS139" s="14"/>
      <c r="AT139" s="14"/>
      <c r="AU139" s="14"/>
      <c r="AV139" s="14"/>
      <c r="AW139" s="14"/>
    </row>
    <row r="140" spans="1:49" ht="12.75">
      <c r="A140" s="33"/>
      <c r="B140" s="34"/>
      <c r="C140" s="35"/>
      <c r="D140" s="35" t="s">
        <v>203</v>
      </c>
      <c r="E140" s="35" t="s">
        <v>204</v>
      </c>
      <c r="F140" s="36">
        <v>2021121</v>
      </c>
      <c r="G140" s="37">
        <v>11.8</v>
      </c>
      <c r="H140" s="36"/>
      <c r="I140" s="37"/>
      <c r="J140" s="36"/>
      <c r="K140" s="37"/>
      <c r="L140" s="36"/>
      <c r="M140" s="37"/>
      <c r="N140" s="36"/>
      <c r="O140" s="37"/>
      <c r="P140" s="36"/>
      <c r="Q140" s="37"/>
      <c r="R140" s="36"/>
      <c r="S140" s="37"/>
      <c r="T140" s="36"/>
      <c r="U140" s="37"/>
      <c r="V140" s="36"/>
      <c r="W140" s="37"/>
      <c r="X140" s="36"/>
      <c r="Y140" s="37"/>
      <c r="Z140" s="36"/>
      <c r="AA140" s="37"/>
      <c r="AB140" s="38">
        <f t="shared" si="4"/>
        <v>0</v>
      </c>
      <c r="AC140" s="39">
        <f t="shared" si="5"/>
        <v>0</v>
      </c>
      <c r="AD140" s="36"/>
      <c r="AE140" s="37"/>
      <c r="AF140" s="36">
        <v>2021121</v>
      </c>
      <c r="AG140" s="40">
        <v>11.8</v>
      </c>
      <c r="AH140" s="14"/>
      <c r="AI140" s="14"/>
      <c r="AJ140" s="14"/>
      <c r="AK140" s="14"/>
      <c r="AL140" s="14"/>
      <c r="AM140" s="14"/>
      <c r="AN140" s="14"/>
      <c r="AO140" s="14"/>
      <c r="AP140" s="14"/>
      <c r="AQ140" s="14"/>
      <c r="AR140" s="14"/>
      <c r="AS140" s="14"/>
      <c r="AT140" s="14"/>
      <c r="AU140" s="14"/>
      <c r="AV140" s="14"/>
      <c r="AW140" s="14"/>
    </row>
    <row r="141" spans="1:49" ht="12.75">
      <c r="A141" s="33"/>
      <c r="B141" s="34"/>
      <c r="C141" s="35"/>
      <c r="D141" s="35" t="s">
        <v>205</v>
      </c>
      <c r="E141" s="35" t="s">
        <v>206</v>
      </c>
      <c r="F141" s="36">
        <v>6599221</v>
      </c>
      <c r="G141" s="37"/>
      <c r="H141" s="36"/>
      <c r="I141" s="37"/>
      <c r="J141" s="36"/>
      <c r="K141" s="37"/>
      <c r="L141" s="36"/>
      <c r="M141" s="37"/>
      <c r="N141" s="36"/>
      <c r="O141" s="37"/>
      <c r="P141" s="36"/>
      <c r="Q141" s="37"/>
      <c r="R141" s="36"/>
      <c r="S141" s="37"/>
      <c r="T141" s="36"/>
      <c r="U141" s="37"/>
      <c r="V141" s="36"/>
      <c r="W141" s="37"/>
      <c r="X141" s="36"/>
      <c r="Y141" s="37"/>
      <c r="Z141" s="36"/>
      <c r="AA141" s="37"/>
      <c r="AB141" s="38">
        <f t="shared" si="4"/>
        <v>0</v>
      </c>
      <c r="AC141" s="39">
        <f t="shared" si="5"/>
        <v>0</v>
      </c>
      <c r="AD141" s="36"/>
      <c r="AE141" s="37"/>
      <c r="AF141" s="36">
        <v>6599221</v>
      </c>
      <c r="AG141" s="40"/>
      <c r="AH141" s="14"/>
      <c r="AI141" s="14"/>
      <c r="AJ141" s="14"/>
      <c r="AK141" s="14"/>
      <c r="AL141" s="14"/>
      <c r="AM141" s="14"/>
      <c r="AN141" s="14"/>
      <c r="AO141" s="14"/>
      <c r="AP141" s="14"/>
      <c r="AQ141" s="14"/>
      <c r="AR141" s="14"/>
      <c r="AS141" s="14"/>
      <c r="AT141" s="14"/>
      <c r="AU141" s="14"/>
      <c r="AV141" s="14"/>
      <c r="AW141" s="14"/>
    </row>
    <row r="142" spans="1:49" ht="12.75">
      <c r="A142" s="33"/>
      <c r="B142" s="34"/>
      <c r="C142" s="27" t="s">
        <v>207</v>
      </c>
      <c r="D142" s="27"/>
      <c r="E142" s="27"/>
      <c r="F142" s="28">
        <v>17655974</v>
      </c>
      <c r="G142" s="29">
        <v>62</v>
      </c>
      <c r="H142" s="28"/>
      <c r="I142" s="29"/>
      <c r="J142" s="28"/>
      <c r="K142" s="29"/>
      <c r="L142" s="28"/>
      <c r="M142" s="29"/>
      <c r="N142" s="28"/>
      <c r="O142" s="29"/>
      <c r="P142" s="28"/>
      <c r="Q142" s="29"/>
      <c r="R142" s="28"/>
      <c r="S142" s="29"/>
      <c r="T142" s="28"/>
      <c r="U142" s="29"/>
      <c r="V142" s="28"/>
      <c r="W142" s="29"/>
      <c r="X142" s="28"/>
      <c r="Y142" s="29"/>
      <c r="Z142" s="28"/>
      <c r="AA142" s="29"/>
      <c r="AB142" s="30">
        <f t="shared" si="4"/>
        <v>0</v>
      </c>
      <c r="AC142" s="31">
        <f t="shared" si="5"/>
        <v>0</v>
      </c>
      <c r="AD142" s="28">
        <v>-173881</v>
      </c>
      <c r="AE142" s="29">
        <v>0</v>
      </c>
      <c r="AF142" s="28">
        <v>17482093</v>
      </c>
      <c r="AG142" s="32">
        <v>62</v>
      </c>
      <c r="AH142" s="14"/>
      <c r="AI142" s="14"/>
      <c r="AJ142" s="14"/>
      <c r="AK142" s="14"/>
      <c r="AL142" s="14"/>
      <c r="AM142" s="14"/>
      <c r="AN142" s="14"/>
      <c r="AO142" s="14"/>
      <c r="AP142" s="14"/>
      <c r="AQ142" s="14"/>
      <c r="AR142" s="14"/>
      <c r="AS142" s="14"/>
      <c r="AT142" s="14"/>
      <c r="AU142" s="14"/>
      <c r="AV142" s="14"/>
      <c r="AW142" s="14"/>
    </row>
    <row r="143" spans="1:49" ht="12.75">
      <c r="A143" s="33"/>
      <c r="B143" s="34">
        <v>34</v>
      </c>
      <c r="C143" s="27" t="s">
        <v>208</v>
      </c>
      <c r="D143" s="27"/>
      <c r="E143" s="27"/>
      <c r="F143" s="28"/>
      <c r="G143" s="29"/>
      <c r="H143" s="28"/>
      <c r="I143" s="29"/>
      <c r="J143" s="28"/>
      <c r="K143" s="29"/>
      <c r="L143" s="28"/>
      <c r="M143" s="29"/>
      <c r="N143" s="28"/>
      <c r="O143" s="29"/>
      <c r="P143" s="28"/>
      <c r="Q143" s="29"/>
      <c r="R143" s="28"/>
      <c r="S143" s="29"/>
      <c r="T143" s="28"/>
      <c r="U143" s="29"/>
      <c r="V143" s="28"/>
      <c r="W143" s="29"/>
      <c r="X143" s="28"/>
      <c r="Y143" s="29"/>
      <c r="Z143" s="28"/>
      <c r="AA143" s="29"/>
      <c r="AB143" s="30">
        <f t="shared" si="4"/>
        <v>0</v>
      </c>
      <c r="AC143" s="31">
        <f t="shared" si="5"/>
        <v>0</v>
      </c>
      <c r="AD143" s="28"/>
      <c r="AE143" s="29"/>
      <c r="AF143" s="28"/>
      <c r="AG143" s="32"/>
      <c r="AH143" s="14"/>
      <c r="AI143" s="14"/>
      <c r="AJ143" s="14"/>
      <c r="AK143" s="14"/>
      <c r="AL143" s="14"/>
      <c r="AM143" s="14"/>
      <c r="AN143" s="14"/>
      <c r="AO143" s="14"/>
      <c r="AP143" s="14"/>
      <c r="AQ143" s="14"/>
      <c r="AR143" s="14"/>
      <c r="AS143" s="14"/>
      <c r="AT143" s="14"/>
      <c r="AU143" s="14"/>
      <c r="AV143" s="14"/>
      <c r="AW143" s="14"/>
    </row>
    <row r="144" spans="1:49" ht="12.75">
      <c r="A144" s="33"/>
      <c r="B144" s="34"/>
      <c r="C144" s="35"/>
      <c r="D144" s="35" t="s">
        <v>209</v>
      </c>
      <c r="E144" s="35" t="s">
        <v>210</v>
      </c>
      <c r="F144" s="36">
        <v>4603231</v>
      </c>
      <c r="G144" s="37">
        <v>19</v>
      </c>
      <c r="H144" s="36"/>
      <c r="I144" s="37"/>
      <c r="J144" s="36">
        <v>32200</v>
      </c>
      <c r="K144" s="37">
        <v>0</v>
      </c>
      <c r="L144" s="36"/>
      <c r="M144" s="37"/>
      <c r="N144" s="36"/>
      <c r="O144" s="37"/>
      <c r="P144" s="36"/>
      <c r="Q144" s="37"/>
      <c r="R144" s="36"/>
      <c r="S144" s="37"/>
      <c r="T144" s="36"/>
      <c r="U144" s="37"/>
      <c r="V144" s="36"/>
      <c r="W144" s="37"/>
      <c r="X144" s="36"/>
      <c r="Y144" s="37"/>
      <c r="Z144" s="36"/>
      <c r="AA144" s="37"/>
      <c r="AB144" s="38">
        <f t="shared" si="4"/>
        <v>0</v>
      </c>
      <c r="AC144" s="39">
        <f t="shared" si="5"/>
        <v>0</v>
      </c>
      <c r="AD144" s="36">
        <v>-23922</v>
      </c>
      <c r="AE144" s="37">
        <v>0</v>
      </c>
      <c r="AF144" s="36">
        <v>4611509</v>
      </c>
      <c r="AG144" s="40">
        <v>19</v>
      </c>
      <c r="AH144" s="14"/>
      <c r="AI144" s="14"/>
      <c r="AJ144" s="14"/>
      <c r="AK144" s="14"/>
      <c r="AL144" s="14"/>
      <c r="AM144" s="14"/>
      <c r="AN144" s="14"/>
      <c r="AO144" s="14"/>
      <c r="AP144" s="14"/>
      <c r="AQ144" s="14"/>
      <c r="AR144" s="14"/>
      <c r="AS144" s="14"/>
      <c r="AT144" s="14"/>
      <c r="AU144" s="14"/>
      <c r="AV144" s="14"/>
      <c r="AW144" s="14"/>
    </row>
    <row r="145" spans="1:49" ht="12.75">
      <c r="A145" s="33"/>
      <c r="B145" s="34"/>
      <c r="C145" s="35"/>
      <c r="D145" s="35" t="s">
        <v>211</v>
      </c>
      <c r="E145" s="35" t="s">
        <v>212</v>
      </c>
      <c r="F145" s="36">
        <v>4829323</v>
      </c>
      <c r="G145" s="37">
        <v>62.5</v>
      </c>
      <c r="H145" s="36"/>
      <c r="I145" s="37"/>
      <c r="J145" s="36"/>
      <c r="K145" s="37"/>
      <c r="L145" s="36"/>
      <c r="M145" s="37"/>
      <c r="N145" s="36"/>
      <c r="O145" s="37"/>
      <c r="P145" s="36"/>
      <c r="Q145" s="37"/>
      <c r="R145" s="36"/>
      <c r="S145" s="37"/>
      <c r="T145" s="36"/>
      <c r="U145" s="37"/>
      <c r="V145" s="36"/>
      <c r="W145" s="37"/>
      <c r="X145" s="36"/>
      <c r="Y145" s="37"/>
      <c r="Z145" s="36"/>
      <c r="AA145" s="37"/>
      <c r="AB145" s="38">
        <f t="shared" si="4"/>
        <v>0</v>
      </c>
      <c r="AC145" s="39">
        <f t="shared" si="5"/>
        <v>0</v>
      </c>
      <c r="AD145" s="36"/>
      <c r="AE145" s="37"/>
      <c r="AF145" s="36">
        <v>4829323</v>
      </c>
      <c r="AG145" s="40">
        <v>62.5</v>
      </c>
      <c r="AH145" s="14"/>
      <c r="AI145" s="14"/>
      <c r="AJ145" s="14"/>
      <c r="AK145" s="14"/>
      <c r="AL145" s="14"/>
      <c r="AM145" s="14"/>
      <c r="AN145" s="14"/>
      <c r="AO145" s="14"/>
      <c r="AP145" s="14"/>
      <c r="AQ145" s="14"/>
      <c r="AR145" s="14"/>
      <c r="AS145" s="14"/>
      <c r="AT145" s="14"/>
      <c r="AU145" s="14"/>
      <c r="AV145" s="14"/>
      <c r="AW145" s="14"/>
    </row>
    <row r="146" spans="1:49" ht="12.75">
      <c r="A146" s="33"/>
      <c r="B146" s="34"/>
      <c r="C146" s="35"/>
      <c r="D146" s="35" t="s">
        <v>213</v>
      </c>
      <c r="E146" s="35" t="s">
        <v>214</v>
      </c>
      <c r="F146" s="36">
        <v>4475323</v>
      </c>
      <c r="G146" s="37">
        <v>55.5</v>
      </c>
      <c r="H146" s="36"/>
      <c r="I146" s="37"/>
      <c r="J146" s="36"/>
      <c r="K146" s="37"/>
      <c r="L146" s="36"/>
      <c r="M146" s="37"/>
      <c r="N146" s="36"/>
      <c r="O146" s="37"/>
      <c r="P146" s="36"/>
      <c r="Q146" s="37"/>
      <c r="R146" s="36"/>
      <c r="S146" s="37"/>
      <c r="T146" s="36"/>
      <c r="U146" s="37"/>
      <c r="V146" s="36"/>
      <c r="W146" s="37"/>
      <c r="X146" s="36"/>
      <c r="Y146" s="37"/>
      <c r="Z146" s="36"/>
      <c r="AA146" s="37"/>
      <c r="AB146" s="38">
        <f t="shared" si="4"/>
        <v>0</v>
      </c>
      <c r="AC146" s="39">
        <f t="shared" si="5"/>
        <v>0</v>
      </c>
      <c r="AD146" s="36"/>
      <c r="AE146" s="37"/>
      <c r="AF146" s="36">
        <v>4475323</v>
      </c>
      <c r="AG146" s="40">
        <v>55.5</v>
      </c>
      <c r="AH146" s="14"/>
      <c r="AI146" s="14"/>
      <c r="AJ146" s="14"/>
      <c r="AK146" s="14"/>
      <c r="AL146" s="14"/>
      <c r="AM146" s="14"/>
      <c r="AN146" s="14"/>
      <c r="AO146" s="14"/>
      <c r="AP146" s="14"/>
      <c r="AQ146" s="14"/>
      <c r="AR146" s="14"/>
      <c r="AS146" s="14"/>
      <c r="AT146" s="14"/>
      <c r="AU146" s="14"/>
      <c r="AV146" s="14"/>
      <c r="AW146" s="14"/>
    </row>
    <row r="147" spans="1:49" ht="12.75">
      <c r="A147" s="33"/>
      <c r="B147" s="34"/>
      <c r="C147" s="35"/>
      <c r="D147" s="35" t="s">
        <v>215</v>
      </c>
      <c r="E147" s="35" t="s">
        <v>216</v>
      </c>
      <c r="F147" s="36">
        <v>4806653</v>
      </c>
      <c r="G147" s="37">
        <v>66</v>
      </c>
      <c r="H147" s="36"/>
      <c r="I147" s="37"/>
      <c r="J147" s="36"/>
      <c r="K147" s="37"/>
      <c r="L147" s="36"/>
      <c r="M147" s="37"/>
      <c r="N147" s="36"/>
      <c r="O147" s="37"/>
      <c r="P147" s="36"/>
      <c r="Q147" s="37"/>
      <c r="R147" s="36"/>
      <c r="S147" s="37"/>
      <c r="T147" s="36"/>
      <c r="U147" s="37"/>
      <c r="V147" s="36"/>
      <c r="W147" s="37"/>
      <c r="X147" s="36"/>
      <c r="Y147" s="37"/>
      <c r="Z147" s="36"/>
      <c r="AA147" s="37"/>
      <c r="AB147" s="38">
        <f t="shared" si="4"/>
        <v>0</v>
      </c>
      <c r="AC147" s="39">
        <f t="shared" si="5"/>
        <v>0</v>
      </c>
      <c r="AD147" s="36">
        <v>-448226</v>
      </c>
      <c r="AE147" s="37">
        <v>0</v>
      </c>
      <c r="AF147" s="36">
        <v>4358427</v>
      </c>
      <c r="AG147" s="40">
        <v>66</v>
      </c>
      <c r="AH147" s="14"/>
      <c r="AI147" s="14"/>
      <c r="AJ147" s="14"/>
      <c r="AK147" s="14"/>
      <c r="AL147" s="14"/>
      <c r="AM147" s="14"/>
      <c r="AN147" s="14"/>
      <c r="AO147" s="14"/>
      <c r="AP147" s="14"/>
      <c r="AQ147" s="14"/>
      <c r="AR147" s="14"/>
      <c r="AS147" s="14"/>
      <c r="AT147" s="14"/>
      <c r="AU147" s="14"/>
      <c r="AV147" s="14"/>
      <c r="AW147" s="14"/>
    </row>
    <row r="148" spans="1:49" ht="12.75">
      <c r="A148" s="33"/>
      <c r="B148" s="34"/>
      <c r="C148" s="35"/>
      <c r="D148" s="35" t="s">
        <v>217</v>
      </c>
      <c r="E148" s="35" t="s">
        <v>218</v>
      </c>
      <c r="F148" s="36">
        <v>149109</v>
      </c>
      <c r="G148" s="37"/>
      <c r="H148" s="36"/>
      <c r="I148" s="37"/>
      <c r="J148" s="36"/>
      <c r="K148" s="37"/>
      <c r="L148" s="36"/>
      <c r="M148" s="37"/>
      <c r="N148" s="36"/>
      <c r="O148" s="37"/>
      <c r="P148" s="36"/>
      <c r="Q148" s="37"/>
      <c r="R148" s="36"/>
      <c r="S148" s="37"/>
      <c r="T148" s="36"/>
      <c r="U148" s="37"/>
      <c r="V148" s="36"/>
      <c r="W148" s="37"/>
      <c r="X148" s="36"/>
      <c r="Y148" s="37"/>
      <c r="Z148" s="36"/>
      <c r="AA148" s="37"/>
      <c r="AB148" s="38">
        <f t="shared" si="4"/>
        <v>0</v>
      </c>
      <c r="AC148" s="39">
        <f t="shared" si="5"/>
        <v>0</v>
      </c>
      <c r="AD148" s="36"/>
      <c r="AE148" s="37"/>
      <c r="AF148" s="36">
        <v>149109</v>
      </c>
      <c r="AG148" s="40"/>
      <c r="AH148" s="14"/>
      <c r="AI148" s="14"/>
      <c r="AJ148" s="14"/>
      <c r="AK148" s="14"/>
      <c r="AL148" s="14"/>
      <c r="AM148" s="14"/>
      <c r="AN148" s="14"/>
      <c r="AO148" s="14"/>
      <c r="AP148" s="14"/>
      <c r="AQ148" s="14"/>
      <c r="AR148" s="14"/>
      <c r="AS148" s="14"/>
      <c r="AT148" s="14"/>
      <c r="AU148" s="14"/>
      <c r="AV148" s="14"/>
      <c r="AW148" s="14"/>
    </row>
    <row r="149" spans="1:49" ht="12.75">
      <c r="A149" s="33"/>
      <c r="B149" s="34"/>
      <c r="C149" s="27" t="s">
        <v>219</v>
      </c>
      <c r="D149" s="27"/>
      <c r="E149" s="27"/>
      <c r="F149" s="28">
        <v>18863639</v>
      </c>
      <c r="G149" s="29">
        <v>203</v>
      </c>
      <c r="H149" s="28"/>
      <c r="I149" s="29"/>
      <c r="J149" s="28">
        <v>32200</v>
      </c>
      <c r="K149" s="29">
        <v>0</v>
      </c>
      <c r="L149" s="28"/>
      <c r="M149" s="29"/>
      <c r="N149" s="28"/>
      <c r="O149" s="29"/>
      <c r="P149" s="28"/>
      <c r="Q149" s="29"/>
      <c r="R149" s="28"/>
      <c r="S149" s="29"/>
      <c r="T149" s="28"/>
      <c r="U149" s="29"/>
      <c r="V149" s="28"/>
      <c r="W149" s="29"/>
      <c r="X149" s="28"/>
      <c r="Y149" s="29"/>
      <c r="Z149" s="28"/>
      <c r="AA149" s="29"/>
      <c r="AB149" s="30">
        <f t="shared" si="4"/>
        <v>0</v>
      </c>
      <c r="AC149" s="31">
        <f t="shared" si="5"/>
        <v>0</v>
      </c>
      <c r="AD149" s="28">
        <v>-472148</v>
      </c>
      <c r="AE149" s="29">
        <v>0</v>
      </c>
      <c r="AF149" s="28">
        <v>18423691</v>
      </c>
      <c r="AG149" s="32">
        <v>203</v>
      </c>
      <c r="AH149" s="14"/>
      <c r="AI149" s="14"/>
      <c r="AJ149" s="14"/>
      <c r="AK149" s="14"/>
      <c r="AL149" s="14"/>
      <c r="AM149" s="14"/>
      <c r="AN149" s="14"/>
      <c r="AO149" s="14"/>
      <c r="AP149" s="14"/>
      <c r="AQ149" s="14"/>
      <c r="AR149" s="14"/>
      <c r="AS149" s="14"/>
      <c r="AT149" s="14"/>
      <c r="AU149" s="14"/>
      <c r="AV149" s="14"/>
      <c r="AW149" s="14"/>
    </row>
    <row r="150" spans="1:49" ht="12.75">
      <c r="A150" s="33"/>
      <c r="B150" s="34">
        <v>35</v>
      </c>
      <c r="C150" s="27" t="s">
        <v>220</v>
      </c>
      <c r="D150" s="27"/>
      <c r="E150" s="27"/>
      <c r="F150" s="28"/>
      <c r="G150" s="29"/>
      <c r="H150" s="28"/>
      <c r="I150" s="29"/>
      <c r="J150" s="28"/>
      <c r="K150" s="29"/>
      <c r="L150" s="28"/>
      <c r="M150" s="29"/>
      <c r="N150" s="28"/>
      <c r="O150" s="29"/>
      <c r="P150" s="28"/>
      <c r="Q150" s="29"/>
      <c r="R150" s="28"/>
      <c r="S150" s="29"/>
      <c r="T150" s="28"/>
      <c r="U150" s="29"/>
      <c r="V150" s="28"/>
      <c r="W150" s="29"/>
      <c r="X150" s="28"/>
      <c r="Y150" s="29"/>
      <c r="Z150" s="28"/>
      <c r="AA150" s="29"/>
      <c r="AB150" s="30">
        <f t="shared" si="4"/>
        <v>0</v>
      </c>
      <c r="AC150" s="31">
        <f t="shared" si="5"/>
        <v>0</v>
      </c>
      <c r="AD150" s="28"/>
      <c r="AE150" s="29"/>
      <c r="AF150" s="28"/>
      <c r="AG150" s="32"/>
      <c r="AH150" s="14"/>
      <c r="AI150" s="14"/>
      <c r="AJ150" s="14"/>
      <c r="AK150" s="14"/>
      <c r="AL150" s="14"/>
      <c r="AM150" s="14"/>
      <c r="AN150" s="14"/>
      <c r="AO150" s="14"/>
      <c r="AP150" s="14"/>
      <c r="AQ150" s="14"/>
      <c r="AR150" s="14"/>
      <c r="AS150" s="14"/>
      <c r="AT150" s="14"/>
      <c r="AU150" s="14"/>
      <c r="AV150" s="14"/>
      <c r="AW150" s="14"/>
    </row>
    <row r="151" spans="1:49" ht="12.75">
      <c r="A151" s="33"/>
      <c r="B151" s="34"/>
      <c r="C151" s="35"/>
      <c r="D151" s="35" t="s">
        <v>221</v>
      </c>
      <c r="E151" s="35" t="s">
        <v>220</v>
      </c>
      <c r="F151" s="36">
        <v>807296</v>
      </c>
      <c r="G151" s="37"/>
      <c r="H151" s="36"/>
      <c r="I151" s="37"/>
      <c r="J151" s="36"/>
      <c r="K151" s="37"/>
      <c r="L151" s="36"/>
      <c r="M151" s="37"/>
      <c r="N151" s="36"/>
      <c r="O151" s="37"/>
      <c r="P151" s="36"/>
      <c r="Q151" s="37"/>
      <c r="R151" s="36"/>
      <c r="S151" s="37"/>
      <c r="T151" s="36"/>
      <c r="U151" s="37"/>
      <c r="V151" s="36"/>
      <c r="W151" s="37"/>
      <c r="X151" s="36"/>
      <c r="Y151" s="37"/>
      <c r="Z151" s="36"/>
      <c r="AA151" s="37"/>
      <c r="AB151" s="38">
        <f t="shared" si="4"/>
        <v>0</v>
      </c>
      <c r="AC151" s="39">
        <f t="shared" si="5"/>
        <v>0</v>
      </c>
      <c r="AD151" s="36"/>
      <c r="AE151" s="37"/>
      <c r="AF151" s="36">
        <v>807296</v>
      </c>
      <c r="AG151" s="40"/>
      <c r="AH151" s="14"/>
      <c r="AI151" s="14"/>
      <c r="AJ151" s="14"/>
      <c r="AK151" s="14"/>
      <c r="AL151" s="14"/>
      <c r="AM151" s="14"/>
      <c r="AN151" s="14"/>
      <c r="AO151" s="14"/>
      <c r="AP151" s="14"/>
      <c r="AQ151" s="14"/>
      <c r="AR151" s="14"/>
      <c r="AS151" s="14"/>
      <c r="AT151" s="14"/>
      <c r="AU151" s="14"/>
      <c r="AV151" s="14"/>
      <c r="AW151" s="14"/>
    </row>
    <row r="152" spans="1:49" ht="12.75">
      <c r="A152" s="33"/>
      <c r="B152" s="34"/>
      <c r="C152" s="27" t="s">
        <v>222</v>
      </c>
      <c r="D152" s="27"/>
      <c r="E152" s="27"/>
      <c r="F152" s="28">
        <v>807296</v>
      </c>
      <c r="G152" s="29"/>
      <c r="H152" s="28"/>
      <c r="I152" s="29"/>
      <c r="J152" s="28"/>
      <c r="K152" s="29"/>
      <c r="L152" s="28"/>
      <c r="M152" s="29"/>
      <c r="N152" s="28"/>
      <c r="O152" s="29"/>
      <c r="P152" s="28"/>
      <c r="Q152" s="29"/>
      <c r="R152" s="28"/>
      <c r="S152" s="29"/>
      <c r="T152" s="28"/>
      <c r="U152" s="29"/>
      <c r="V152" s="28"/>
      <c r="W152" s="29"/>
      <c r="X152" s="28"/>
      <c r="Y152" s="29"/>
      <c r="Z152" s="28"/>
      <c r="AA152" s="29"/>
      <c r="AB152" s="30">
        <f t="shared" si="4"/>
        <v>0</v>
      </c>
      <c r="AC152" s="31">
        <f t="shared" si="5"/>
        <v>0</v>
      </c>
      <c r="AD152" s="28"/>
      <c r="AE152" s="29"/>
      <c r="AF152" s="28">
        <v>807296</v>
      </c>
      <c r="AG152" s="32"/>
      <c r="AH152" s="14"/>
      <c r="AI152" s="14"/>
      <c r="AJ152" s="14"/>
      <c r="AK152" s="14"/>
      <c r="AL152" s="14"/>
      <c r="AM152" s="14"/>
      <c r="AN152" s="14"/>
      <c r="AO152" s="14"/>
      <c r="AP152" s="14"/>
      <c r="AQ152" s="14"/>
      <c r="AR152" s="14"/>
      <c r="AS152" s="14"/>
      <c r="AT152" s="14"/>
      <c r="AU152" s="14"/>
      <c r="AV152" s="14"/>
      <c r="AW152" s="14"/>
    </row>
    <row r="153" spans="1:49" ht="12.75">
      <c r="A153" s="33"/>
      <c r="B153" s="34">
        <v>36</v>
      </c>
      <c r="C153" s="27" t="s">
        <v>223</v>
      </c>
      <c r="D153" s="27"/>
      <c r="E153" s="27"/>
      <c r="F153" s="28"/>
      <c r="G153" s="29"/>
      <c r="H153" s="28"/>
      <c r="I153" s="29"/>
      <c r="J153" s="28"/>
      <c r="K153" s="29"/>
      <c r="L153" s="28"/>
      <c r="M153" s="29"/>
      <c r="N153" s="28"/>
      <c r="O153" s="29"/>
      <c r="P153" s="28"/>
      <c r="Q153" s="29"/>
      <c r="R153" s="28"/>
      <c r="S153" s="29"/>
      <c r="T153" s="28"/>
      <c r="U153" s="29"/>
      <c r="V153" s="28"/>
      <c r="W153" s="29"/>
      <c r="X153" s="28"/>
      <c r="Y153" s="29"/>
      <c r="Z153" s="28"/>
      <c r="AA153" s="29"/>
      <c r="AB153" s="30">
        <f t="shared" si="4"/>
        <v>0</v>
      </c>
      <c r="AC153" s="31">
        <f t="shared" si="5"/>
        <v>0</v>
      </c>
      <c r="AD153" s="28"/>
      <c r="AE153" s="29"/>
      <c r="AF153" s="28"/>
      <c r="AG153" s="32"/>
      <c r="AH153" s="14"/>
      <c r="AI153" s="14"/>
      <c r="AJ153" s="14"/>
      <c r="AK153" s="14"/>
      <c r="AL153" s="14"/>
      <c r="AM153" s="14"/>
      <c r="AN153" s="14"/>
      <c r="AO153" s="14"/>
      <c r="AP153" s="14"/>
      <c r="AQ153" s="14"/>
      <c r="AR153" s="14"/>
      <c r="AS153" s="14"/>
      <c r="AT153" s="14"/>
      <c r="AU153" s="14"/>
      <c r="AV153" s="14"/>
      <c r="AW153" s="14"/>
    </row>
    <row r="154" spans="1:49" ht="12.75">
      <c r="A154" s="33"/>
      <c r="B154" s="34"/>
      <c r="C154" s="35"/>
      <c r="D154" s="35" t="s">
        <v>224</v>
      </c>
      <c r="E154" s="35" t="s">
        <v>223</v>
      </c>
      <c r="F154" s="36">
        <v>336789</v>
      </c>
      <c r="G154" s="37">
        <v>2</v>
      </c>
      <c r="H154" s="36"/>
      <c r="I154" s="37"/>
      <c r="J154" s="36"/>
      <c r="K154" s="37"/>
      <c r="L154" s="36"/>
      <c r="M154" s="37"/>
      <c r="N154" s="36"/>
      <c r="O154" s="37"/>
      <c r="P154" s="36"/>
      <c r="Q154" s="37"/>
      <c r="R154" s="36"/>
      <c r="S154" s="37"/>
      <c r="T154" s="36"/>
      <c r="U154" s="37"/>
      <c r="V154" s="36"/>
      <c r="W154" s="37"/>
      <c r="X154" s="36"/>
      <c r="Y154" s="37"/>
      <c r="Z154" s="36"/>
      <c r="AA154" s="37"/>
      <c r="AB154" s="38">
        <f t="shared" si="4"/>
        <v>0</v>
      </c>
      <c r="AC154" s="39">
        <f t="shared" si="5"/>
        <v>0</v>
      </c>
      <c r="AD154" s="36">
        <v>-4841</v>
      </c>
      <c r="AE154" s="37">
        <v>0</v>
      </c>
      <c r="AF154" s="36">
        <v>331948</v>
      </c>
      <c r="AG154" s="40">
        <v>2</v>
      </c>
      <c r="AH154" s="14"/>
      <c r="AI154" s="14"/>
      <c r="AJ154" s="14"/>
      <c r="AK154" s="14"/>
      <c r="AL154" s="14"/>
      <c r="AM154" s="14"/>
      <c r="AN154" s="14"/>
      <c r="AO154" s="14"/>
      <c r="AP154" s="14"/>
      <c r="AQ154" s="14"/>
      <c r="AR154" s="14"/>
      <c r="AS154" s="14"/>
      <c r="AT154" s="14"/>
      <c r="AU154" s="14"/>
      <c r="AV154" s="14"/>
      <c r="AW154" s="14"/>
    </row>
    <row r="155" spans="1:49" ht="12.75">
      <c r="A155" s="33"/>
      <c r="B155" s="34"/>
      <c r="C155" s="27" t="s">
        <v>225</v>
      </c>
      <c r="D155" s="27"/>
      <c r="E155" s="27"/>
      <c r="F155" s="28">
        <v>336789</v>
      </c>
      <c r="G155" s="29">
        <v>2</v>
      </c>
      <c r="H155" s="28"/>
      <c r="I155" s="29"/>
      <c r="J155" s="28"/>
      <c r="K155" s="29"/>
      <c r="L155" s="28"/>
      <c r="M155" s="29"/>
      <c r="N155" s="28"/>
      <c r="O155" s="29"/>
      <c r="P155" s="28"/>
      <c r="Q155" s="29"/>
      <c r="R155" s="28"/>
      <c r="S155" s="29"/>
      <c r="T155" s="28"/>
      <c r="U155" s="29"/>
      <c r="V155" s="28"/>
      <c r="W155" s="29"/>
      <c r="X155" s="28"/>
      <c r="Y155" s="29"/>
      <c r="Z155" s="28"/>
      <c r="AA155" s="29"/>
      <c r="AB155" s="30">
        <f t="shared" si="4"/>
        <v>0</v>
      </c>
      <c r="AC155" s="31">
        <f t="shared" si="5"/>
        <v>0</v>
      </c>
      <c r="AD155" s="28">
        <v>-4841</v>
      </c>
      <c r="AE155" s="29">
        <v>0</v>
      </c>
      <c r="AF155" s="28">
        <v>331948</v>
      </c>
      <c r="AG155" s="32">
        <v>2</v>
      </c>
      <c r="AH155" s="14"/>
      <c r="AI155" s="14"/>
      <c r="AJ155" s="14"/>
      <c r="AK155" s="14"/>
      <c r="AL155" s="14"/>
      <c r="AM155" s="14"/>
      <c r="AN155" s="14"/>
      <c r="AO155" s="14"/>
      <c r="AP155" s="14"/>
      <c r="AQ155" s="14"/>
      <c r="AR155" s="14"/>
      <c r="AS155" s="14"/>
      <c r="AT155" s="14"/>
      <c r="AU155" s="14"/>
      <c r="AV155" s="14"/>
      <c r="AW155" s="14"/>
    </row>
    <row r="156" spans="1:49" ht="12.75">
      <c r="A156" s="33"/>
      <c r="B156" s="34">
        <v>37</v>
      </c>
      <c r="C156" s="27" t="s">
        <v>226</v>
      </c>
      <c r="D156" s="27"/>
      <c r="E156" s="27"/>
      <c r="F156" s="28"/>
      <c r="G156" s="29"/>
      <c r="H156" s="28"/>
      <c r="I156" s="29"/>
      <c r="J156" s="28"/>
      <c r="K156" s="29"/>
      <c r="L156" s="28"/>
      <c r="M156" s="29"/>
      <c r="N156" s="28"/>
      <c r="O156" s="29"/>
      <c r="P156" s="28"/>
      <c r="Q156" s="29"/>
      <c r="R156" s="28"/>
      <c r="S156" s="29"/>
      <c r="T156" s="28"/>
      <c r="U156" s="29"/>
      <c r="V156" s="28"/>
      <c r="W156" s="29"/>
      <c r="X156" s="28"/>
      <c r="Y156" s="29"/>
      <c r="Z156" s="28"/>
      <c r="AA156" s="29"/>
      <c r="AB156" s="30">
        <f t="shared" si="4"/>
        <v>0</v>
      </c>
      <c r="AC156" s="31">
        <f t="shared" si="5"/>
        <v>0</v>
      </c>
      <c r="AD156" s="28"/>
      <c r="AE156" s="29"/>
      <c r="AF156" s="28"/>
      <c r="AG156" s="32"/>
      <c r="AH156" s="14"/>
      <c r="AI156" s="14"/>
      <c r="AJ156" s="14"/>
      <c r="AK156" s="14"/>
      <c r="AL156" s="14"/>
      <c r="AM156" s="14"/>
      <c r="AN156" s="14"/>
      <c r="AO156" s="14"/>
      <c r="AP156" s="14"/>
      <c r="AQ156" s="14"/>
      <c r="AR156" s="14"/>
      <c r="AS156" s="14"/>
      <c r="AT156" s="14"/>
      <c r="AU156" s="14"/>
      <c r="AV156" s="14"/>
      <c r="AW156" s="14"/>
    </row>
    <row r="157" spans="1:49" ht="12.75">
      <c r="A157" s="33"/>
      <c r="B157" s="34"/>
      <c r="C157" s="35"/>
      <c r="D157" s="35" t="s">
        <v>227</v>
      </c>
      <c r="E157" s="35" t="s">
        <v>226</v>
      </c>
      <c r="F157" s="36">
        <v>368000</v>
      </c>
      <c r="G157" s="37"/>
      <c r="H157" s="36"/>
      <c r="I157" s="37"/>
      <c r="J157" s="36"/>
      <c r="K157" s="37"/>
      <c r="L157" s="36"/>
      <c r="M157" s="37"/>
      <c r="N157" s="36"/>
      <c r="O157" s="37"/>
      <c r="P157" s="36"/>
      <c r="Q157" s="37"/>
      <c r="R157" s="36"/>
      <c r="S157" s="37"/>
      <c r="T157" s="36"/>
      <c r="U157" s="37"/>
      <c r="V157" s="36"/>
      <c r="W157" s="37"/>
      <c r="X157" s="36"/>
      <c r="Y157" s="37"/>
      <c r="Z157" s="36"/>
      <c r="AA157" s="37"/>
      <c r="AB157" s="38">
        <f t="shared" si="4"/>
        <v>0</v>
      </c>
      <c r="AC157" s="39">
        <f t="shared" si="5"/>
        <v>0</v>
      </c>
      <c r="AD157" s="36"/>
      <c r="AE157" s="37"/>
      <c r="AF157" s="36">
        <v>368000</v>
      </c>
      <c r="AG157" s="40"/>
      <c r="AH157" s="14"/>
      <c r="AI157" s="14"/>
      <c r="AJ157" s="14"/>
      <c r="AK157" s="14"/>
      <c r="AL157" s="14"/>
      <c r="AM157" s="14"/>
      <c r="AN157" s="14"/>
      <c r="AO157" s="14"/>
      <c r="AP157" s="14"/>
      <c r="AQ157" s="14"/>
      <c r="AR157" s="14"/>
      <c r="AS157" s="14"/>
      <c r="AT157" s="14"/>
      <c r="AU157" s="14"/>
      <c r="AV157" s="14"/>
      <c r="AW157" s="14"/>
    </row>
    <row r="158" spans="1:49" ht="12.75">
      <c r="A158" s="33"/>
      <c r="B158" s="34"/>
      <c r="C158" s="27" t="s">
        <v>228</v>
      </c>
      <c r="D158" s="27"/>
      <c r="E158" s="27"/>
      <c r="F158" s="28">
        <v>368000</v>
      </c>
      <c r="G158" s="29"/>
      <c r="H158" s="28"/>
      <c r="I158" s="29"/>
      <c r="J158" s="28"/>
      <c r="K158" s="29"/>
      <c r="L158" s="28"/>
      <c r="M158" s="29"/>
      <c r="N158" s="28"/>
      <c r="O158" s="29"/>
      <c r="P158" s="28"/>
      <c r="Q158" s="29"/>
      <c r="R158" s="28"/>
      <c r="S158" s="29"/>
      <c r="T158" s="28"/>
      <c r="U158" s="29"/>
      <c r="V158" s="28"/>
      <c r="W158" s="29"/>
      <c r="X158" s="28"/>
      <c r="Y158" s="29"/>
      <c r="Z158" s="28"/>
      <c r="AA158" s="29"/>
      <c r="AB158" s="30">
        <f t="shared" si="4"/>
        <v>0</v>
      </c>
      <c r="AC158" s="31">
        <f t="shared" si="5"/>
        <v>0</v>
      </c>
      <c r="AD158" s="28"/>
      <c r="AE158" s="29"/>
      <c r="AF158" s="28">
        <v>368000</v>
      </c>
      <c r="AG158" s="32"/>
      <c r="AH158" s="14"/>
      <c r="AI158" s="14"/>
      <c r="AJ158" s="14"/>
      <c r="AK158" s="14"/>
      <c r="AL158" s="14"/>
      <c r="AM158" s="14"/>
      <c r="AN158" s="14"/>
      <c r="AO158" s="14"/>
      <c r="AP158" s="14"/>
      <c r="AQ158" s="14"/>
      <c r="AR158" s="14"/>
      <c r="AS158" s="14"/>
      <c r="AT158" s="14"/>
      <c r="AU158" s="14"/>
      <c r="AV158" s="14"/>
      <c r="AW158" s="14"/>
    </row>
    <row r="159" spans="1:49" ht="12.75">
      <c r="A159" s="33"/>
      <c r="B159" s="34">
        <v>38</v>
      </c>
      <c r="C159" s="27" t="s">
        <v>229</v>
      </c>
      <c r="D159" s="27"/>
      <c r="E159" s="27"/>
      <c r="F159" s="28"/>
      <c r="G159" s="29"/>
      <c r="H159" s="28"/>
      <c r="I159" s="29"/>
      <c r="J159" s="28"/>
      <c r="K159" s="29"/>
      <c r="L159" s="28"/>
      <c r="M159" s="29"/>
      <c r="N159" s="28"/>
      <c r="O159" s="29"/>
      <c r="P159" s="28"/>
      <c r="Q159" s="29"/>
      <c r="R159" s="28"/>
      <c r="S159" s="29"/>
      <c r="T159" s="28"/>
      <c r="U159" s="29"/>
      <c r="V159" s="28"/>
      <c r="W159" s="29"/>
      <c r="X159" s="28"/>
      <c r="Y159" s="29"/>
      <c r="Z159" s="28"/>
      <c r="AA159" s="29"/>
      <c r="AB159" s="30">
        <f t="shared" si="4"/>
        <v>0</v>
      </c>
      <c r="AC159" s="31">
        <f t="shared" si="5"/>
        <v>0</v>
      </c>
      <c r="AD159" s="28"/>
      <c r="AE159" s="29"/>
      <c r="AF159" s="28"/>
      <c r="AG159" s="32"/>
      <c r="AH159" s="14"/>
      <c r="AI159" s="14"/>
      <c r="AJ159" s="14"/>
      <c r="AK159" s="14"/>
      <c r="AL159" s="14"/>
      <c r="AM159" s="14"/>
      <c r="AN159" s="14"/>
      <c r="AO159" s="14"/>
      <c r="AP159" s="14"/>
      <c r="AQ159" s="14"/>
      <c r="AR159" s="14"/>
      <c r="AS159" s="14"/>
      <c r="AT159" s="14"/>
      <c r="AU159" s="14"/>
      <c r="AV159" s="14"/>
      <c r="AW159" s="14"/>
    </row>
    <row r="160" spans="1:49" ht="12.75">
      <c r="A160" s="33"/>
      <c r="B160" s="34"/>
      <c r="C160" s="35"/>
      <c r="D160" s="35" t="s">
        <v>230</v>
      </c>
      <c r="E160" s="35" t="s">
        <v>229</v>
      </c>
      <c r="F160" s="36">
        <v>161250</v>
      </c>
      <c r="G160" s="37"/>
      <c r="H160" s="36"/>
      <c r="I160" s="37"/>
      <c r="J160" s="36">
        <v>448952</v>
      </c>
      <c r="K160" s="37">
        <v>0</v>
      </c>
      <c r="L160" s="36"/>
      <c r="M160" s="37"/>
      <c r="N160" s="36"/>
      <c r="O160" s="37"/>
      <c r="P160" s="36"/>
      <c r="Q160" s="37"/>
      <c r="R160" s="36"/>
      <c r="S160" s="37"/>
      <c r="T160" s="36"/>
      <c r="U160" s="37"/>
      <c r="V160" s="36"/>
      <c r="W160" s="37"/>
      <c r="X160" s="36"/>
      <c r="Y160" s="37"/>
      <c r="Z160" s="36"/>
      <c r="AA160" s="37"/>
      <c r="AB160" s="38">
        <f t="shared" si="4"/>
        <v>0</v>
      </c>
      <c r="AC160" s="39">
        <f t="shared" si="5"/>
        <v>0</v>
      </c>
      <c r="AD160" s="36"/>
      <c r="AE160" s="37"/>
      <c r="AF160" s="36">
        <v>610202</v>
      </c>
      <c r="AG160" s="40">
        <v>0</v>
      </c>
      <c r="AH160" s="14"/>
      <c r="AI160" s="14"/>
      <c r="AJ160" s="14"/>
      <c r="AK160" s="14"/>
      <c r="AL160" s="14"/>
      <c r="AM160" s="14"/>
      <c r="AN160" s="14"/>
      <c r="AO160" s="14"/>
      <c r="AP160" s="14"/>
      <c r="AQ160" s="14"/>
      <c r="AR160" s="14"/>
      <c r="AS160" s="14"/>
      <c r="AT160" s="14"/>
      <c r="AU160" s="14"/>
      <c r="AV160" s="14"/>
      <c r="AW160" s="14"/>
    </row>
    <row r="161" spans="1:49" ht="12.75">
      <c r="A161" s="33"/>
      <c r="B161" s="34"/>
      <c r="C161" s="27" t="s">
        <v>231</v>
      </c>
      <c r="D161" s="27"/>
      <c r="E161" s="27"/>
      <c r="F161" s="28">
        <v>161250</v>
      </c>
      <c r="G161" s="29"/>
      <c r="H161" s="28"/>
      <c r="I161" s="29"/>
      <c r="J161" s="28">
        <v>448952</v>
      </c>
      <c r="K161" s="29">
        <v>0</v>
      </c>
      <c r="L161" s="28"/>
      <c r="M161" s="29"/>
      <c r="N161" s="28"/>
      <c r="O161" s="29"/>
      <c r="P161" s="28"/>
      <c r="Q161" s="29"/>
      <c r="R161" s="28"/>
      <c r="S161" s="29"/>
      <c r="T161" s="28"/>
      <c r="U161" s="29"/>
      <c r="V161" s="28"/>
      <c r="W161" s="29"/>
      <c r="X161" s="28"/>
      <c r="Y161" s="29"/>
      <c r="Z161" s="28"/>
      <c r="AA161" s="29"/>
      <c r="AB161" s="30">
        <f t="shared" si="4"/>
        <v>0</v>
      </c>
      <c r="AC161" s="31">
        <f t="shared" si="5"/>
        <v>0</v>
      </c>
      <c r="AD161" s="28"/>
      <c r="AE161" s="29"/>
      <c r="AF161" s="28">
        <v>610202</v>
      </c>
      <c r="AG161" s="32">
        <v>0</v>
      </c>
      <c r="AH161" s="14"/>
      <c r="AI161" s="14"/>
      <c r="AJ161" s="14"/>
      <c r="AK161" s="14"/>
      <c r="AL161" s="14"/>
      <c r="AM161" s="14"/>
      <c r="AN161" s="14"/>
      <c r="AO161" s="14"/>
      <c r="AP161" s="14"/>
      <c r="AQ161" s="14"/>
      <c r="AR161" s="14"/>
      <c r="AS161" s="14"/>
      <c r="AT161" s="14"/>
      <c r="AU161" s="14"/>
      <c r="AV161" s="14"/>
      <c r="AW161" s="14"/>
    </row>
    <row r="162" spans="1:49" ht="12.75">
      <c r="A162" s="33"/>
      <c r="B162" s="34">
        <v>39</v>
      </c>
      <c r="C162" s="27" t="s">
        <v>232</v>
      </c>
      <c r="D162" s="27"/>
      <c r="E162" s="27"/>
      <c r="F162" s="28"/>
      <c r="G162" s="29"/>
      <c r="H162" s="28"/>
      <c r="I162" s="29"/>
      <c r="J162" s="28"/>
      <c r="K162" s="29"/>
      <c r="L162" s="28"/>
      <c r="M162" s="29"/>
      <c r="N162" s="28"/>
      <c r="O162" s="29"/>
      <c r="P162" s="28"/>
      <c r="Q162" s="29"/>
      <c r="R162" s="28"/>
      <c r="S162" s="29"/>
      <c r="T162" s="28"/>
      <c r="U162" s="29"/>
      <c r="V162" s="28"/>
      <c r="W162" s="29"/>
      <c r="X162" s="28"/>
      <c r="Y162" s="29"/>
      <c r="Z162" s="28"/>
      <c r="AA162" s="29"/>
      <c r="AB162" s="30">
        <f t="shared" si="4"/>
        <v>0</v>
      </c>
      <c r="AC162" s="31">
        <f t="shared" si="5"/>
        <v>0</v>
      </c>
      <c r="AD162" s="28"/>
      <c r="AE162" s="29"/>
      <c r="AF162" s="28"/>
      <c r="AG162" s="32"/>
      <c r="AH162" s="14"/>
      <c r="AI162" s="14"/>
      <c r="AJ162" s="14"/>
      <c r="AK162" s="14"/>
      <c r="AL162" s="14"/>
      <c r="AM162" s="14"/>
      <c r="AN162" s="14"/>
      <c r="AO162" s="14"/>
      <c r="AP162" s="14"/>
      <c r="AQ162" s="14"/>
      <c r="AR162" s="14"/>
      <c r="AS162" s="14"/>
      <c r="AT162" s="14"/>
      <c r="AU162" s="14"/>
      <c r="AV162" s="14"/>
      <c r="AW162" s="14"/>
    </row>
    <row r="163" spans="1:49" ht="12.75">
      <c r="A163" s="33"/>
      <c r="B163" s="34"/>
      <c r="C163" s="35"/>
      <c r="D163" s="35" t="s">
        <v>233</v>
      </c>
      <c r="E163" s="35" t="s">
        <v>232</v>
      </c>
      <c r="F163" s="36">
        <v>100000</v>
      </c>
      <c r="G163" s="37"/>
      <c r="H163" s="36"/>
      <c r="I163" s="37"/>
      <c r="J163" s="36"/>
      <c r="K163" s="37"/>
      <c r="L163" s="36"/>
      <c r="M163" s="37"/>
      <c r="N163" s="36"/>
      <c r="O163" s="37"/>
      <c r="P163" s="36"/>
      <c r="Q163" s="37"/>
      <c r="R163" s="36"/>
      <c r="S163" s="37"/>
      <c r="T163" s="36"/>
      <c r="U163" s="37"/>
      <c r="V163" s="36"/>
      <c r="W163" s="37"/>
      <c r="X163" s="36"/>
      <c r="Y163" s="37"/>
      <c r="Z163" s="36"/>
      <c r="AA163" s="37"/>
      <c r="AB163" s="38">
        <f t="shared" si="4"/>
        <v>0</v>
      </c>
      <c r="AC163" s="39">
        <f t="shared" si="5"/>
        <v>0</v>
      </c>
      <c r="AD163" s="36"/>
      <c r="AE163" s="37"/>
      <c r="AF163" s="36">
        <v>100000</v>
      </c>
      <c r="AG163" s="40"/>
      <c r="AH163" s="14"/>
      <c r="AI163" s="14"/>
      <c r="AJ163" s="14"/>
      <c r="AK163" s="14"/>
      <c r="AL163" s="14"/>
      <c r="AM163" s="14"/>
      <c r="AN163" s="14"/>
      <c r="AO163" s="14"/>
      <c r="AP163" s="14"/>
      <c r="AQ163" s="14"/>
      <c r="AR163" s="14"/>
      <c r="AS163" s="14"/>
      <c r="AT163" s="14"/>
      <c r="AU163" s="14"/>
      <c r="AV163" s="14"/>
      <c r="AW163" s="14"/>
    </row>
    <row r="164" spans="1:49" ht="12.75">
      <c r="A164" s="33"/>
      <c r="B164" s="34"/>
      <c r="C164" s="27" t="s">
        <v>234</v>
      </c>
      <c r="D164" s="27"/>
      <c r="E164" s="27"/>
      <c r="F164" s="28">
        <v>100000</v>
      </c>
      <c r="G164" s="29"/>
      <c r="H164" s="28"/>
      <c r="I164" s="29"/>
      <c r="J164" s="28"/>
      <c r="K164" s="29"/>
      <c r="L164" s="28"/>
      <c r="M164" s="29"/>
      <c r="N164" s="28"/>
      <c r="O164" s="29"/>
      <c r="P164" s="28"/>
      <c r="Q164" s="29"/>
      <c r="R164" s="28"/>
      <c r="S164" s="29"/>
      <c r="T164" s="28"/>
      <c r="U164" s="29"/>
      <c r="V164" s="28"/>
      <c r="W164" s="29"/>
      <c r="X164" s="28"/>
      <c r="Y164" s="29"/>
      <c r="Z164" s="28"/>
      <c r="AA164" s="29"/>
      <c r="AB164" s="30">
        <f t="shared" si="4"/>
        <v>0</v>
      </c>
      <c r="AC164" s="31">
        <f t="shared" si="5"/>
        <v>0</v>
      </c>
      <c r="AD164" s="28"/>
      <c r="AE164" s="29"/>
      <c r="AF164" s="28">
        <v>100000</v>
      </c>
      <c r="AG164" s="32"/>
      <c r="AH164" s="14"/>
      <c r="AI164" s="14"/>
      <c r="AJ164" s="14"/>
      <c r="AK164" s="14"/>
      <c r="AL164" s="14"/>
      <c r="AM164" s="14"/>
      <c r="AN164" s="14"/>
      <c r="AO164" s="14"/>
      <c r="AP164" s="14"/>
      <c r="AQ164" s="14"/>
      <c r="AR164" s="14"/>
      <c r="AS164" s="14"/>
      <c r="AT164" s="14"/>
      <c r="AU164" s="14"/>
      <c r="AV164" s="14"/>
      <c r="AW164" s="14"/>
    </row>
    <row r="165" spans="1:49" ht="12.75">
      <c r="A165" s="33"/>
      <c r="B165" s="34">
        <v>40</v>
      </c>
      <c r="C165" s="27" t="s">
        <v>235</v>
      </c>
      <c r="D165" s="27"/>
      <c r="E165" s="27"/>
      <c r="F165" s="28"/>
      <c r="G165" s="29"/>
      <c r="H165" s="28"/>
      <c r="I165" s="29"/>
      <c r="J165" s="28"/>
      <c r="K165" s="29"/>
      <c r="L165" s="28"/>
      <c r="M165" s="29"/>
      <c r="N165" s="28"/>
      <c r="O165" s="29"/>
      <c r="P165" s="28"/>
      <c r="Q165" s="29"/>
      <c r="R165" s="28"/>
      <c r="S165" s="29"/>
      <c r="T165" s="28"/>
      <c r="U165" s="29"/>
      <c r="V165" s="28"/>
      <c r="W165" s="29"/>
      <c r="X165" s="28"/>
      <c r="Y165" s="29"/>
      <c r="Z165" s="28"/>
      <c r="AA165" s="29"/>
      <c r="AB165" s="30">
        <f t="shared" si="4"/>
        <v>0</v>
      </c>
      <c r="AC165" s="31">
        <f t="shared" si="5"/>
        <v>0</v>
      </c>
      <c r="AD165" s="28"/>
      <c r="AE165" s="29"/>
      <c r="AF165" s="28"/>
      <c r="AG165" s="32"/>
      <c r="AH165" s="14"/>
      <c r="AI165" s="14"/>
      <c r="AJ165" s="14"/>
      <c r="AK165" s="14"/>
      <c r="AL165" s="14"/>
      <c r="AM165" s="14"/>
      <c r="AN165" s="14"/>
      <c r="AO165" s="14"/>
      <c r="AP165" s="14"/>
      <c r="AQ165" s="14"/>
      <c r="AR165" s="14"/>
      <c r="AS165" s="14"/>
      <c r="AT165" s="14"/>
      <c r="AU165" s="14"/>
      <c r="AV165" s="14"/>
      <c r="AW165" s="14"/>
    </row>
    <row r="166" spans="1:49" ht="12.75">
      <c r="A166" s="33"/>
      <c r="B166" s="34"/>
      <c r="C166" s="35"/>
      <c r="D166" s="35" t="s">
        <v>236</v>
      </c>
      <c r="E166" s="35" t="s">
        <v>235</v>
      </c>
      <c r="F166" s="36">
        <v>8424002</v>
      </c>
      <c r="G166" s="37"/>
      <c r="H166" s="36"/>
      <c r="I166" s="37"/>
      <c r="J166" s="36">
        <v>340504</v>
      </c>
      <c r="K166" s="37">
        <v>0</v>
      </c>
      <c r="L166" s="36"/>
      <c r="M166" s="37"/>
      <c r="N166" s="36"/>
      <c r="O166" s="37"/>
      <c r="P166" s="36">
        <v>3000000</v>
      </c>
      <c r="Q166" s="37"/>
      <c r="R166" s="36">
        <v>15000</v>
      </c>
      <c r="S166" s="37"/>
      <c r="T166" s="36">
        <v>165508</v>
      </c>
      <c r="U166" s="37"/>
      <c r="V166" s="36"/>
      <c r="W166" s="37"/>
      <c r="X166" s="36"/>
      <c r="Y166" s="37"/>
      <c r="Z166" s="36"/>
      <c r="AA166" s="37"/>
      <c r="AB166" s="38">
        <f t="shared" si="4"/>
        <v>3180508</v>
      </c>
      <c r="AC166" s="39">
        <f t="shared" si="5"/>
        <v>0</v>
      </c>
      <c r="AD166" s="36">
        <v>557119</v>
      </c>
      <c r="AE166" s="37">
        <v>0</v>
      </c>
      <c r="AF166" s="36">
        <v>12502133</v>
      </c>
      <c r="AG166" s="40">
        <v>0</v>
      </c>
      <c r="AH166" s="14"/>
      <c r="AI166" s="14"/>
      <c r="AJ166" s="14"/>
      <c r="AK166" s="14"/>
      <c r="AL166" s="14"/>
      <c r="AM166" s="14"/>
      <c r="AN166" s="14"/>
      <c r="AO166" s="14"/>
      <c r="AP166" s="14"/>
      <c r="AQ166" s="14"/>
      <c r="AR166" s="14"/>
      <c r="AS166" s="14"/>
      <c r="AT166" s="14"/>
      <c r="AU166" s="14"/>
      <c r="AV166" s="14"/>
      <c r="AW166" s="14"/>
    </row>
    <row r="167" spans="1:49" ht="12.75">
      <c r="A167" s="33"/>
      <c r="B167" s="34"/>
      <c r="C167" s="27" t="s">
        <v>237</v>
      </c>
      <c r="D167" s="27"/>
      <c r="E167" s="27"/>
      <c r="F167" s="28">
        <v>8424002</v>
      </c>
      <c r="G167" s="29"/>
      <c r="H167" s="28"/>
      <c r="I167" s="29"/>
      <c r="J167" s="28">
        <v>340504</v>
      </c>
      <c r="K167" s="29">
        <v>0</v>
      </c>
      <c r="L167" s="28"/>
      <c r="M167" s="29"/>
      <c r="N167" s="28"/>
      <c r="O167" s="29"/>
      <c r="P167" s="28">
        <v>3000000</v>
      </c>
      <c r="Q167" s="29"/>
      <c r="R167" s="28">
        <v>15000</v>
      </c>
      <c r="S167" s="29"/>
      <c r="T167" s="28">
        <v>165508</v>
      </c>
      <c r="U167" s="29"/>
      <c r="V167" s="28"/>
      <c r="W167" s="29"/>
      <c r="X167" s="28"/>
      <c r="Y167" s="29"/>
      <c r="Z167" s="28"/>
      <c r="AA167" s="29"/>
      <c r="AB167" s="30">
        <f t="shared" si="4"/>
        <v>3180508</v>
      </c>
      <c r="AC167" s="31">
        <f t="shared" si="5"/>
        <v>0</v>
      </c>
      <c r="AD167" s="28">
        <v>557119</v>
      </c>
      <c r="AE167" s="29">
        <v>0</v>
      </c>
      <c r="AF167" s="28">
        <v>12502133</v>
      </c>
      <c r="AG167" s="32">
        <v>0</v>
      </c>
      <c r="AH167" s="14"/>
      <c r="AI167" s="14"/>
      <c r="AJ167" s="14"/>
      <c r="AK167" s="14"/>
      <c r="AL167" s="14"/>
      <c r="AM167" s="14"/>
      <c r="AN167" s="14"/>
      <c r="AO167" s="14"/>
      <c r="AP167" s="14"/>
      <c r="AQ167" s="14"/>
      <c r="AR167" s="14"/>
      <c r="AS167" s="14"/>
      <c r="AT167" s="14"/>
      <c r="AU167" s="14"/>
      <c r="AV167" s="14"/>
      <c r="AW167" s="14"/>
    </row>
    <row r="168" spans="1:49" ht="12.75">
      <c r="A168" s="33"/>
      <c r="B168" s="34">
        <v>41</v>
      </c>
      <c r="C168" s="27" t="s">
        <v>238</v>
      </c>
      <c r="D168" s="27"/>
      <c r="E168" s="27"/>
      <c r="F168" s="28"/>
      <c r="G168" s="29"/>
      <c r="H168" s="28"/>
      <c r="I168" s="29"/>
      <c r="J168" s="28"/>
      <c r="K168" s="29"/>
      <c r="L168" s="28"/>
      <c r="M168" s="29"/>
      <c r="N168" s="28"/>
      <c r="O168" s="29"/>
      <c r="P168" s="28"/>
      <c r="Q168" s="29"/>
      <c r="R168" s="28"/>
      <c r="S168" s="29"/>
      <c r="T168" s="28"/>
      <c r="U168" s="29"/>
      <c r="V168" s="28"/>
      <c r="W168" s="29"/>
      <c r="X168" s="28"/>
      <c r="Y168" s="29"/>
      <c r="Z168" s="28"/>
      <c r="AA168" s="29"/>
      <c r="AB168" s="30">
        <f t="shared" si="4"/>
        <v>0</v>
      </c>
      <c r="AC168" s="31">
        <f t="shared" si="5"/>
        <v>0</v>
      </c>
      <c r="AD168" s="28"/>
      <c r="AE168" s="29"/>
      <c r="AF168" s="28"/>
      <c r="AG168" s="32"/>
      <c r="AH168" s="14"/>
      <c r="AI168" s="14"/>
      <c r="AJ168" s="14"/>
      <c r="AK168" s="14"/>
      <c r="AL168" s="14"/>
      <c r="AM168" s="14"/>
      <c r="AN168" s="14"/>
      <c r="AO168" s="14"/>
      <c r="AP168" s="14"/>
      <c r="AQ168" s="14"/>
      <c r="AR168" s="14"/>
      <c r="AS168" s="14"/>
      <c r="AT168" s="14"/>
      <c r="AU168" s="14"/>
      <c r="AV168" s="14"/>
      <c r="AW168" s="14"/>
    </row>
    <row r="169" spans="1:49" ht="12.75">
      <c r="A169" s="33"/>
      <c r="B169" s="34"/>
      <c r="C169" s="35"/>
      <c r="D169" s="35" t="s">
        <v>239</v>
      </c>
      <c r="E169" s="35" t="s">
        <v>240</v>
      </c>
      <c r="F169" s="36">
        <v>4160080</v>
      </c>
      <c r="G169" s="37">
        <v>20</v>
      </c>
      <c r="H169" s="36"/>
      <c r="I169" s="37"/>
      <c r="J169" s="36">
        <v>203263</v>
      </c>
      <c r="K169" s="37">
        <v>0</v>
      </c>
      <c r="L169" s="36"/>
      <c r="M169" s="37"/>
      <c r="N169" s="36"/>
      <c r="O169" s="37"/>
      <c r="P169" s="36"/>
      <c r="Q169" s="37"/>
      <c r="R169" s="36"/>
      <c r="S169" s="37"/>
      <c r="T169" s="36"/>
      <c r="U169" s="37"/>
      <c r="V169" s="36"/>
      <c r="W169" s="37"/>
      <c r="X169" s="36"/>
      <c r="Y169" s="37"/>
      <c r="Z169" s="36"/>
      <c r="AA169" s="37"/>
      <c r="AB169" s="38">
        <f t="shared" si="4"/>
        <v>0</v>
      </c>
      <c r="AC169" s="39">
        <f t="shared" si="5"/>
        <v>0</v>
      </c>
      <c r="AD169" s="36">
        <v>-362045</v>
      </c>
      <c r="AE169" s="37">
        <v>0</v>
      </c>
      <c r="AF169" s="36">
        <v>4001298</v>
      </c>
      <c r="AG169" s="40">
        <v>20</v>
      </c>
      <c r="AH169" s="14"/>
      <c r="AI169" s="14"/>
      <c r="AJ169" s="14"/>
      <c r="AK169" s="14"/>
      <c r="AL169" s="14"/>
      <c r="AM169" s="14"/>
      <c r="AN169" s="14"/>
      <c r="AO169" s="14"/>
      <c r="AP169" s="14"/>
      <c r="AQ169" s="14"/>
      <c r="AR169" s="14"/>
      <c r="AS169" s="14"/>
      <c r="AT169" s="14"/>
      <c r="AU169" s="14"/>
      <c r="AV169" s="14"/>
      <c r="AW169" s="14"/>
    </row>
    <row r="170" spans="1:49" ht="12.75">
      <c r="A170" s="33"/>
      <c r="B170" s="34"/>
      <c r="C170" s="35"/>
      <c r="D170" s="35" t="s">
        <v>241</v>
      </c>
      <c r="E170" s="35" t="s">
        <v>242</v>
      </c>
      <c r="F170" s="36">
        <v>3073601</v>
      </c>
      <c r="G170" s="37">
        <v>39</v>
      </c>
      <c r="H170" s="36"/>
      <c r="I170" s="37"/>
      <c r="J170" s="36"/>
      <c r="K170" s="37"/>
      <c r="L170" s="36"/>
      <c r="M170" s="37"/>
      <c r="N170" s="36"/>
      <c r="O170" s="37"/>
      <c r="P170" s="36"/>
      <c r="Q170" s="37"/>
      <c r="R170" s="36"/>
      <c r="S170" s="37"/>
      <c r="T170" s="36"/>
      <c r="U170" s="37"/>
      <c r="V170" s="36"/>
      <c r="W170" s="37"/>
      <c r="X170" s="36"/>
      <c r="Y170" s="37"/>
      <c r="Z170" s="36"/>
      <c r="AA170" s="37"/>
      <c r="AB170" s="38">
        <f t="shared" si="4"/>
        <v>0</v>
      </c>
      <c r="AC170" s="39">
        <f t="shared" si="5"/>
        <v>0</v>
      </c>
      <c r="AD170" s="36"/>
      <c r="AE170" s="37"/>
      <c r="AF170" s="36">
        <v>3073601</v>
      </c>
      <c r="AG170" s="40">
        <v>39</v>
      </c>
      <c r="AH170" s="14"/>
      <c r="AI170" s="14"/>
      <c r="AJ170" s="14"/>
      <c r="AK170" s="14"/>
      <c r="AL170" s="14"/>
      <c r="AM170" s="14"/>
      <c r="AN170" s="14"/>
      <c r="AO170" s="14"/>
      <c r="AP170" s="14"/>
      <c r="AQ170" s="14"/>
      <c r="AR170" s="14"/>
      <c r="AS170" s="14"/>
      <c r="AT170" s="14"/>
      <c r="AU170" s="14"/>
      <c r="AV170" s="14"/>
      <c r="AW170" s="14"/>
    </row>
    <row r="171" spans="1:49" ht="12.75">
      <c r="A171" s="33"/>
      <c r="B171" s="34"/>
      <c r="C171" s="35"/>
      <c r="D171" s="35" t="s">
        <v>243</v>
      </c>
      <c r="E171" s="35" t="s">
        <v>244</v>
      </c>
      <c r="F171" s="36">
        <v>1633272</v>
      </c>
      <c r="G171" s="37">
        <v>14</v>
      </c>
      <c r="H171" s="36"/>
      <c r="I171" s="37"/>
      <c r="J171" s="36"/>
      <c r="K171" s="37"/>
      <c r="L171" s="36"/>
      <c r="M171" s="37"/>
      <c r="N171" s="36"/>
      <c r="O171" s="37"/>
      <c r="P171" s="36"/>
      <c r="Q171" s="37"/>
      <c r="R171" s="36"/>
      <c r="S171" s="37"/>
      <c r="T171" s="36"/>
      <c r="U171" s="37"/>
      <c r="V171" s="36"/>
      <c r="W171" s="37"/>
      <c r="X171" s="36"/>
      <c r="Y171" s="37"/>
      <c r="Z171" s="36"/>
      <c r="AA171" s="37"/>
      <c r="AB171" s="38">
        <f t="shared" si="4"/>
        <v>0</v>
      </c>
      <c r="AC171" s="39">
        <f t="shared" si="5"/>
        <v>0</v>
      </c>
      <c r="AD171" s="36"/>
      <c r="AE171" s="37"/>
      <c r="AF171" s="36">
        <v>1633272</v>
      </c>
      <c r="AG171" s="40">
        <v>14</v>
      </c>
      <c r="AH171" s="14"/>
      <c r="AI171" s="14"/>
      <c r="AJ171" s="14"/>
      <c r="AK171" s="14"/>
      <c r="AL171" s="14"/>
      <c r="AM171" s="14"/>
      <c r="AN171" s="14"/>
      <c r="AO171" s="14"/>
      <c r="AP171" s="14"/>
      <c r="AQ171" s="14"/>
      <c r="AR171" s="14"/>
      <c r="AS171" s="14"/>
      <c r="AT171" s="14"/>
      <c r="AU171" s="14"/>
      <c r="AV171" s="14"/>
      <c r="AW171" s="14"/>
    </row>
    <row r="172" spans="1:49" ht="12.75">
      <c r="A172" s="33"/>
      <c r="B172" s="34"/>
      <c r="C172" s="35"/>
      <c r="D172" s="35" t="s">
        <v>245</v>
      </c>
      <c r="E172" s="35" t="s">
        <v>246</v>
      </c>
      <c r="F172" s="36">
        <v>7422054</v>
      </c>
      <c r="G172" s="37">
        <v>83</v>
      </c>
      <c r="H172" s="36"/>
      <c r="I172" s="37"/>
      <c r="J172" s="36"/>
      <c r="K172" s="37"/>
      <c r="L172" s="36"/>
      <c r="M172" s="37"/>
      <c r="N172" s="36"/>
      <c r="O172" s="37"/>
      <c r="P172" s="36"/>
      <c r="Q172" s="37"/>
      <c r="R172" s="36"/>
      <c r="S172" s="37"/>
      <c r="T172" s="36"/>
      <c r="U172" s="37"/>
      <c r="V172" s="36"/>
      <c r="W172" s="37"/>
      <c r="X172" s="36"/>
      <c r="Y172" s="37"/>
      <c r="Z172" s="36"/>
      <c r="AA172" s="37"/>
      <c r="AB172" s="38">
        <f t="shared" si="4"/>
        <v>0</v>
      </c>
      <c r="AC172" s="39">
        <f t="shared" si="5"/>
        <v>0</v>
      </c>
      <c r="AD172" s="36">
        <v>115000</v>
      </c>
      <c r="AE172" s="37">
        <v>0</v>
      </c>
      <c r="AF172" s="36">
        <v>7537054</v>
      </c>
      <c r="AG172" s="40">
        <v>83</v>
      </c>
      <c r="AH172" s="14"/>
      <c r="AI172" s="14"/>
      <c r="AJ172" s="14"/>
      <c r="AK172" s="14"/>
      <c r="AL172" s="14"/>
      <c r="AM172" s="14"/>
      <c r="AN172" s="14"/>
      <c r="AO172" s="14"/>
      <c r="AP172" s="14"/>
      <c r="AQ172" s="14"/>
      <c r="AR172" s="14"/>
      <c r="AS172" s="14"/>
      <c r="AT172" s="14"/>
      <c r="AU172" s="14"/>
      <c r="AV172" s="14"/>
      <c r="AW172" s="14"/>
    </row>
    <row r="173" spans="1:49" ht="12.75">
      <c r="A173" s="33"/>
      <c r="B173" s="34"/>
      <c r="C173" s="35"/>
      <c r="D173" s="35" t="s">
        <v>247</v>
      </c>
      <c r="E173" s="35" t="s">
        <v>248</v>
      </c>
      <c r="F173" s="36">
        <v>4954279</v>
      </c>
      <c r="G173" s="37">
        <v>52</v>
      </c>
      <c r="H173" s="36"/>
      <c r="I173" s="37"/>
      <c r="J173" s="36"/>
      <c r="K173" s="37"/>
      <c r="L173" s="36"/>
      <c r="M173" s="37"/>
      <c r="N173" s="36"/>
      <c r="O173" s="37"/>
      <c r="P173" s="36"/>
      <c r="Q173" s="37"/>
      <c r="R173" s="36"/>
      <c r="S173" s="37"/>
      <c r="T173" s="36"/>
      <c r="U173" s="37"/>
      <c r="V173" s="36"/>
      <c r="W173" s="37"/>
      <c r="X173" s="36"/>
      <c r="Y173" s="37"/>
      <c r="Z173" s="36"/>
      <c r="AA173" s="37"/>
      <c r="AB173" s="38">
        <f t="shared" si="4"/>
        <v>0</v>
      </c>
      <c r="AC173" s="39">
        <f t="shared" si="5"/>
        <v>0</v>
      </c>
      <c r="AD173" s="36"/>
      <c r="AE173" s="37"/>
      <c r="AF173" s="36">
        <v>4954279</v>
      </c>
      <c r="AG173" s="40">
        <v>52</v>
      </c>
      <c r="AH173" s="14"/>
      <c r="AI173" s="14"/>
      <c r="AJ173" s="14"/>
      <c r="AK173" s="14"/>
      <c r="AL173" s="14"/>
      <c r="AM173" s="14"/>
      <c r="AN173" s="14"/>
      <c r="AO173" s="14"/>
      <c r="AP173" s="14"/>
      <c r="AQ173" s="14"/>
      <c r="AR173" s="14"/>
      <c r="AS173" s="14"/>
      <c r="AT173" s="14"/>
      <c r="AU173" s="14"/>
      <c r="AV173" s="14"/>
      <c r="AW173" s="14"/>
    </row>
    <row r="174" spans="1:49" ht="12.75">
      <c r="A174" s="33"/>
      <c r="B174" s="34"/>
      <c r="C174" s="27" t="s">
        <v>249</v>
      </c>
      <c r="D174" s="27"/>
      <c r="E174" s="27"/>
      <c r="F174" s="28">
        <v>21243286</v>
      </c>
      <c r="G174" s="29">
        <v>208</v>
      </c>
      <c r="H174" s="28"/>
      <c r="I174" s="29"/>
      <c r="J174" s="28">
        <v>203263</v>
      </c>
      <c r="K174" s="29">
        <v>0</v>
      </c>
      <c r="L174" s="28"/>
      <c r="M174" s="29"/>
      <c r="N174" s="28"/>
      <c r="O174" s="29"/>
      <c r="P174" s="28"/>
      <c r="Q174" s="29"/>
      <c r="R174" s="28"/>
      <c r="S174" s="29"/>
      <c r="T174" s="28"/>
      <c r="U174" s="29"/>
      <c r="V174" s="28"/>
      <c r="W174" s="29"/>
      <c r="X174" s="28"/>
      <c r="Y174" s="29"/>
      <c r="Z174" s="28"/>
      <c r="AA174" s="29"/>
      <c r="AB174" s="30">
        <f t="shared" si="4"/>
        <v>0</v>
      </c>
      <c r="AC174" s="31">
        <f t="shared" si="5"/>
        <v>0</v>
      </c>
      <c r="AD174" s="28">
        <v>-247045</v>
      </c>
      <c r="AE174" s="29">
        <v>0</v>
      </c>
      <c r="AF174" s="28">
        <v>21199504</v>
      </c>
      <c r="AG174" s="32">
        <v>208</v>
      </c>
      <c r="AH174" s="14"/>
      <c r="AI174" s="14"/>
      <c r="AJ174" s="14"/>
      <c r="AK174" s="14"/>
      <c r="AL174" s="14"/>
      <c r="AM174" s="14"/>
      <c r="AN174" s="14"/>
      <c r="AO174" s="14"/>
      <c r="AP174" s="14"/>
      <c r="AQ174" s="14"/>
      <c r="AR174" s="14"/>
      <c r="AS174" s="14"/>
      <c r="AT174" s="14"/>
      <c r="AU174" s="14"/>
      <c r="AV174" s="14"/>
      <c r="AW174" s="14"/>
    </row>
    <row r="175" spans="1:49" ht="12.75">
      <c r="A175" s="33"/>
      <c r="B175" s="34">
        <v>42</v>
      </c>
      <c r="C175" s="27" t="s">
        <v>250</v>
      </c>
      <c r="D175" s="27"/>
      <c r="E175" s="27"/>
      <c r="F175" s="28"/>
      <c r="G175" s="29"/>
      <c r="H175" s="28"/>
      <c r="I175" s="29"/>
      <c r="J175" s="28"/>
      <c r="K175" s="29"/>
      <c r="L175" s="28"/>
      <c r="M175" s="29"/>
      <c r="N175" s="28"/>
      <c r="O175" s="29"/>
      <c r="P175" s="28"/>
      <c r="Q175" s="29"/>
      <c r="R175" s="28"/>
      <c r="S175" s="29"/>
      <c r="T175" s="28"/>
      <c r="U175" s="29"/>
      <c r="V175" s="28"/>
      <c r="W175" s="29"/>
      <c r="X175" s="28"/>
      <c r="Y175" s="29"/>
      <c r="Z175" s="28"/>
      <c r="AA175" s="29"/>
      <c r="AB175" s="30">
        <f t="shared" si="4"/>
        <v>0</v>
      </c>
      <c r="AC175" s="31">
        <f t="shared" si="5"/>
        <v>0</v>
      </c>
      <c r="AD175" s="28"/>
      <c r="AE175" s="29"/>
      <c r="AF175" s="28"/>
      <c r="AG175" s="32"/>
      <c r="AH175" s="14"/>
      <c r="AI175" s="14"/>
      <c r="AJ175" s="14"/>
      <c r="AK175" s="14"/>
      <c r="AL175" s="14"/>
      <c r="AM175" s="14"/>
      <c r="AN175" s="14"/>
      <c r="AO175" s="14"/>
      <c r="AP175" s="14"/>
      <c r="AQ175" s="14"/>
      <c r="AR175" s="14"/>
      <c r="AS175" s="14"/>
      <c r="AT175" s="14"/>
      <c r="AU175" s="14"/>
      <c r="AV175" s="14"/>
      <c r="AW175" s="14"/>
    </row>
    <row r="176" spans="1:49" ht="12.75">
      <c r="A176" s="33"/>
      <c r="B176" s="34"/>
      <c r="C176" s="35"/>
      <c r="D176" s="35" t="s">
        <v>251</v>
      </c>
      <c r="E176" s="35" t="s">
        <v>250</v>
      </c>
      <c r="F176" s="36">
        <v>626283</v>
      </c>
      <c r="G176" s="37"/>
      <c r="H176" s="36"/>
      <c r="I176" s="37"/>
      <c r="J176" s="36"/>
      <c r="K176" s="37"/>
      <c r="L176" s="36"/>
      <c r="M176" s="37"/>
      <c r="N176" s="36"/>
      <c r="O176" s="37"/>
      <c r="P176" s="36"/>
      <c r="Q176" s="37"/>
      <c r="R176" s="36"/>
      <c r="S176" s="37"/>
      <c r="T176" s="36"/>
      <c r="U176" s="37"/>
      <c r="V176" s="36"/>
      <c r="W176" s="37"/>
      <c r="X176" s="36"/>
      <c r="Y176" s="37"/>
      <c r="Z176" s="36">
        <v>189795</v>
      </c>
      <c r="AA176" s="37">
        <v>0</v>
      </c>
      <c r="AB176" s="38">
        <f t="shared" si="4"/>
        <v>189795</v>
      </c>
      <c r="AC176" s="39">
        <f t="shared" si="5"/>
        <v>0</v>
      </c>
      <c r="AD176" s="36">
        <v>124000</v>
      </c>
      <c r="AE176" s="37"/>
      <c r="AF176" s="36">
        <v>940078</v>
      </c>
      <c r="AG176" s="40">
        <v>0</v>
      </c>
      <c r="AH176" s="14"/>
      <c r="AI176" s="14"/>
      <c r="AJ176" s="14"/>
      <c r="AK176" s="14"/>
      <c r="AL176" s="14"/>
      <c r="AM176" s="14"/>
      <c r="AN176" s="14"/>
      <c r="AO176" s="14"/>
      <c r="AP176" s="14"/>
      <c r="AQ176" s="14"/>
      <c r="AR176" s="14"/>
      <c r="AS176" s="14"/>
      <c r="AT176" s="14"/>
      <c r="AU176" s="14"/>
      <c r="AV176" s="14"/>
      <c r="AW176" s="14"/>
    </row>
    <row r="177" spans="1:49" ht="12.75">
      <c r="A177" s="33"/>
      <c r="B177" s="34"/>
      <c r="C177" s="27" t="s">
        <v>252</v>
      </c>
      <c r="D177" s="27"/>
      <c r="E177" s="27"/>
      <c r="F177" s="28">
        <v>626283</v>
      </c>
      <c r="G177" s="29"/>
      <c r="H177" s="28"/>
      <c r="I177" s="29"/>
      <c r="J177" s="28"/>
      <c r="K177" s="29"/>
      <c r="L177" s="28"/>
      <c r="M177" s="29"/>
      <c r="N177" s="28"/>
      <c r="O177" s="29"/>
      <c r="P177" s="28"/>
      <c r="Q177" s="29"/>
      <c r="R177" s="28"/>
      <c r="S177" s="29"/>
      <c r="T177" s="28"/>
      <c r="U177" s="29"/>
      <c r="V177" s="28"/>
      <c r="W177" s="29"/>
      <c r="X177" s="28"/>
      <c r="Y177" s="29"/>
      <c r="Z177" s="28">
        <v>189795</v>
      </c>
      <c r="AA177" s="29">
        <v>0</v>
      </c>
      <c r="AB177" s="30">
        <f t="shared" si="4"/>
        <v>189795</v>
      </c>
      <c r="AC177" s="31">
        <f t="shared" si="5"/>
        <v>0</v>
      </c>
      <c r="AD177" s="28">
        <v>124000</v>
      </c>
      <c r="AE177" s="29"/>
      <c r="AF177" s="28">
        <v>940078</v>
      </c>
      <c r="AG177" s="32">
        <v>0</v>
      </c>
      <c r="AH177" s="14"/>
      <c r="AI177" s="14"/>
      <c r="AJ177" s="14"/>
      <c r="AK177" s="14"/>
      <c r="AL177" s="14"/>
      <c r="AM177" s="14"/>
      <c r="AN177" s="14"/>
      <c r="AO177" s="14"/>
      <c r="AP177" s="14"/>
      <c r="AQ177" s="14"/>
      <c r="AR177" s="14"/>
      <c r="AS177" s="14"/>
      <c r="AT177" s="14"/>
      <c r="AU177" s="14"/>
      <c r="AV177" s="14"/>
      <c r="AW177" s="14"/>
    </row>
    <row r="178" spans="1:49" ht="12.75">
      <c r="A178" s="33"/>
      <c r="B178" s="34">
        <v>43</v>
      </c>
      <c r="C178" s="27" t="s">
        <v>253</v>
      </c>
      <c r="D178" s="27"/>
      <c r="E178" s="27"/>
      <c r="F178" s="28"/>
      <c r="G178" s="29"/>
      <c r="H178" s="28"/>
      <c r="I178" s="29"/>
      <c r="J178" s="28"/>
      <c r="K178" s="29"/>
      <c r="L178" s="28"/>
      <c r="M178" s="29"/>
      <c r="N178" s="28"/>
      <c r="O178" s="29"/>
      <c r="P178" s="28"/>
      <c r="Q178" s="29"/>
      <c r="R178" s="28"/>
      <c r="S178" s="29"/>
      <c r="T178" s="28"/>
      <c r="U178" s="29"/>
      <c r="V178" s="28"/>
      <c r="W178" s="29"/>
      <c r="X178" s="28"/>
      <c r="Y178" s="29"/>
      <c r="Z178" s="28"/>
      <c r="AA178" s="29"/>
      <c r="AB178" s="30">
        <f t="shared" si="4"/>
        <v>0</v>
      </c>
      <c r="AC178" s="31">
        <f t="shared" si="5"/>
        <v>0</v>
      </c>
      <c r="AD178" s="28"/>
      <c r="AE178" s="29"/>
      <c r="AF178" s="28"/>
      <c r="AG178" s="32"/>
      <c r="AH178" s="14"/>
      <c r="AI178" s="14"/>
      <c r="AJ178" s="14"/>
      <c r="AK178" s="14"/>
      <c r="AL178" s="14"/>
      <c r="AM178" s="14"/>
      <c r="AN178" s="14"/>
      <c r="AO178" s="14"/>
      <c r="AP178" s="14"/>
      <c r="AQ178" s="14"/>
      <c r="AR178" s="14"/>
      <c r="AS178" s="14"/>
      <c r="AT178" s="14"/>
      <c r="AU178" s="14"/>
      <c r="AV178" s="14"/>
      <c r="AW178" s="14"/>
    </row>
    <row r="179" spans="1:49" ht="12.75">
      <c r="A179" s="33"/>
      <c r="B179" s="34"/>
      <c r="C179" s="35"/>
      <c r="D179" s="35" t="s">
        <v>254</v>
      </c>
      <c r="E179" s="35" t="s">
        <v>253</v>
      </c>
      <c r="F179" s="36">
        <v>3073373</v>
      </c>
      <c r="G179" s="37"/>
      <c r="H179" s="36"/>
      <c r="I179" s="37"/>
      <c r="J179" s="36">
        <v>413519</v>
      </c>
      <c r="K179" s="37">
        <v>0</v>
      </c>
      <c r="L179" s="36"/>
      <c r="M179" s="37"/>
      <c r="N179" s="36"/>
      <c r="O179" s="37"/>
      <c r="P179" s="36"/>
      <c r="Q179" s="37"/>
      <c r="R179" s="36"/>
      <c r="S179" s="37"/>
      <c r="T179" s="36"/>
      <c r="U179" s="37"/>
      <c r="V179" s="36"/>
      <c r="W179" s="37"/>
      <c r="X179" s="36"/>
      <c r="Y179" s="37"/>
      <c r="Z179" s="36"/>
      <c r="AA179" s="37"/>
      <c r="AB179" s="38">
        <f t="shared" si="4"/>
        <v>0</v>
      </c>
      <c r="AC179" s="39">
        <f t="shared" si="5"/>
        <v>0</v>
      </c>
      <c r="AD179" s="36"/>
      <c r="AE179" s="37"/>
      <c r="AF179" s="36">
        <v>3486892</v>
      </c>
      <c r="AG179" s="40">
        <v>0</v>
      </c>
      <c r="AH179" s="14"/>
      <c r="AI179" s="14"/>
      <c r="AJ179" s="14"/>
      <c r="AK179" s="14"/>
      <c r="AL179" s="14"/>
      <c r="AM179" s="14"/>
      <c r="AN179" s="14"/>
      <c r="AO179" s="14"/>
      <c r="AP179" s="14"/>
      <c r="AQ179" s="14"/>
      <c r="AR179" s="14"/>
      <c r="AS179" s="14"/>
      <c r="AT179" s="14"/>
      <c r="AU179" s="14"/>
      <c r="AV179" s="14"/>
      <c r="AW179" s="14"/>
    </row>
    <row r="180" spans="1:49" ht="12.75">
      <c r="A180" s="33"/>
      <c r="B180" s="34"/>
      <c r="C180" s="27" t="s">
        <v>255</v>
      </c>
      <c r="D180" s="27"/>
      <c r="E180" s="27"/>
      <c r="F180" s="28">
        <v>3073373</v>
      </c>
      <c r="G180" s="29"/>
      <c r="H180" s="28"/>
      <c r="I180" s="29"/>
      <c r="J180" s="28">
        <v>413519</v>
      </c>
      <c r="K180" s="29">
        <v>0</v>
      </c>
      <c r="L180" s="28"/>
      <c r="M180" s="29"/>
      <c r="N180" s="28"/>
      <c r="O180" s="29"/>
      <c r="P180" s="28"/>
      <c r="Q180" s="29"/>
      <c r="R180" s="28"/>
      <c r="S180" s="29"/>
      <c r="T180" s="28"/>
      <c r="U180" s="29"/>
      <c r="V180" s="28"/>
      <c r="W180" s="29"/>
      <c r="X180" s="28"/>
      <c r="Y180" s="29"/>
      <c r="Z180" s="28"/>
      <c r="AA180" s="29"/>
      <c r="AB180" s="30">
        <f t="shared" si="4"/>
        <v>0</v>
      </c>
      <c r="AC180" s="31">
        <f t="shared" si="5"/>
        <v>0</v>
      </c>
      <c r="AD180" s="28"/>
      <c r="AE180" s="29"/>
      <c r="AF180" s="28">
        <v>3486892</v>
      </c>
      <c r="AG180" s="32">
        <v>0</v>
      </c>
      <c r="AH180" s="14"/>
      <c r="AI180" s="14"/>
      <c r="AJ180" s="14"/>
      <c r="AK180" s="14"/>
      <c r="AL180" s="14"/>
      <c r="AM180" s="14"/>
      <c r="AN180" s="14"/>
      <c r="AO180" s="14"/>
      <c r="AP180" s="14"/>
      <c r="AQ180" s="14"/>
      <c r="AR180" s="14"/>
      <c r="AS180" s="14"/>
      <c r="AT180" s="14"/>
      <c r="AU180" s="14"/>
      <c r="AV180" s="14"/>
      <c r="AW180" s="14"/>
    </row>
    <row r="181" spans="1:49" ht="12.75">
      <c r="A181" s="33"/>
      <c r="B181" s="34">
        <v>44</v>
      </c>
      <c r="C181" s="27" t="s">
        <v>256</v>
      </c>
      <c r="D181" s="27"/>
      <c r="E181" s="27"/>
      <c r="F181" s="28"/>
      <c r="G181" s="29"/>
      <c r="H181" s="28"/>
      <c r="I181" s="29"/>
      <c r="J181" s="28"/>
      <c r="K181" s="29"/>
      <c r="L181" s="28"/>
      <c r="M181" s="29"/>
      <c r="N181" s="28"/>
      <c r="O181" s="29"/>
      <c r="P181" s="28"/>
      <c r="Q181" s="29"/>
      <c r="R181" s="28"/>
      <c r="S181" s="29"/>
      <c r="T181" s="28"/>
      <c r="U181" s="29"/>
      <c r="V181" s="28"/>
      <c r="W181" s="29"/>
      <c r="X181" s="28"/>
      <c r="Y181" s="29"/>
      <c r="Z181" s="28"/>
      <c r="AA181" s="29"/>
      <c r="AB181" s="30">
        <f t="shared" si="4"/>
        <v>0</v>
      </c>
      <c r="AC181" s="31">
        <f t="shared" si="5"/>
        <v>0</v>
      </c>
      <c r="AD181" s="28"/>
      <c r="AE181" s="29"/>
      <c r="AF181" s="28"/>
      <c r="AG181" s="32"/>
      <c r="AH181" s="14"/>
      <c r="AI181" s="14"/>
      <c r="AJ181" s="14"/>
      <c r="AK181" s="14"/>
      <c r="AL181" s="14"/>
      <c r="AM181" s="14"/>
      <c r="AN181" s="14"/>
      <c r="AO181" s="14"/>
      <c r="AP181" s="14"/>
      <c r="AQ181" s="14"/>
      <c r="AR181" s="14"/>
      <c r="AS181" s="14"/>
      <c r="AT181" s="14"/>
      <c r="AU181" s="14"/>
      <c r="AV181" s="14"/>
      <c r="AW181" s="14"/>
    </row>
    <row r="182" spans="1:49" ht="12.75">
      <c r="A182" s="33"/>
      <c r="B182" s="34"/>
      <c r="C182" s="35"/>
      <c r="D182" s="35" t="s">
        <v>257</v>
      </c>
      <c r="E182" s="35" t="s">
        <v>256</v>
      </c>
      <c r="F182" s="36">
        <v>24464977</v>
      </c>
      <c r="G182" s="37"/>
      <c r="H182" s="36"/>
      <c r="I182" s="37"/>
      <c r="J182" s="36"/>
      <c r="K182" s="37"/>
      <c r="L182" s="36"/>
      <c r="M182" s="37"/>
      <c r="N182" s="36"/>
      <c r="O182" s="37"/>
      <c r="P182" s="36"/>
      <c r="Q182" s="37"/>
      <c r="R182" s="36"/>
      <c r="S182" s="37"/>
      <c r="T182" s="36"/>
      <c r="U182" s="37"/>
      <c r="V182" s="36"/>
      <c r="W182" s="37"/>
      <c r="X182" s="36"/>
      <c r="Y182" s="37"/>
      <c r="Z182" s="36">
        <v>62500</v>
      </c>
      <c r="AA182" s="37"/>
      <c r="AB182" s="38">
        <f t="shared" si="4"/>
        <v>62500</v>
      </c>
      <c r="AC182" s="39">
        <f t="shared" si="5"/>
        <v>0</v>
      </c>
      <c r="AD182" s="36">
        <v>-20674</v>
      </c>
      <c r="AE182" s="37">
        <v>0</v>
      </c>
      <c r="AF182" s="36">
        <v>24506803</v>
      </c>
      <c r="AG182" s="40">
        <v>0</v>
      </c>
      <c r="AH182" s="14"/>
      <c r="AI182" s="14"/>
      <c r="AJ182" s="14"/>
      <c r="AK182" s="14"/>
      <c r="AL182" s="14"/>
      <c r="AM182" s="14"/>
      <c r="AN182" s="14"/>
      <c r="AO182" s="14"/>
      <c r="AP182" s="14"/>
      <c r="AQ182" s="14"/>
      <c r="AR182" s="14"/>
      <c r="AS182" s="14"/>
      <c r="AT182" s="14"/>
      <c r="AU182" s="14"/>
      <c r="AV182" s="14"/>
      <c r="AW182" s="14"/>
    </row>
    <row r="183" spans="1:49" ht="12.75">
      <c r="A183" s="33"/>
      <c r="B183" s="34"/>
      <c r="C183" s="27" t="s">
        <v>258</v>
      </c>
      <c r="D183" s="27"/>
      <c r="E183" s="27"/>
      <c r="F183" s="28">
        <v>24464977</v>
      </c>
      <c r="G183" s="29"/>
      <c r="H183" s="28"/>
      <c r="I183" s="29"/>
      <c r="J183" s="28"/>
      <c r="K183" s="29"/>
      <c r="L183" s="28"/>
      <c r="M183" s="29"/>
      <c r="N183" s="28"/>
      <c r="O183" s="29"/>
      <c r="P183" s="28"/>
      <c r="Q183" s="29"/>
      <c r="R183" s="28"/>
      <c r="S183" s="29"/>
      <c r="T183" s="28"/>
      <c r="U183" s="29"/>
      <c r="V183" s="28"/>
      <c r="W183" s="29"/>
      <c r="X183" s="28"/>
      <c r="Y183" s="29"/>
      <c r="Z183" s="28">
        <v>62500</v>
      </c>
      <c r="AA183" s="29"/>
      <c r="AB183" s="30">
        <f t="shared" si="4"/>
        <v>62500</v>
      </c>
      <c r="AC183" s="31">
        <f t="shared" si="5"/>
        <v>0</v>
      </c>
      <c r="AD183" s="28">
        <v>-20674</v>
      </c>
      <c r="AE183" s="29">
        <v>0</v>
      </c>
      <c r="AF183" s="28">
        <v>24506803</v>
      </c>
      <c r="AG183" s="32">
        <v>0</v>
      </c>
      <c r="AH183" s="14"/>
      <c r="AI183" s="14"/>
      <c r="AJ183" s="14"/>
      <c r="AK183" s="14"/>
      <c r="AL183" s="14"/>
      <c r="AM183" s="14"/>
      <c r="AN183" s="14"/>
      <c r="AO183" s="14"/>
      <c r="AP183" s="14"/>
      <c r="AQ183" s="14"/>
      <c r="AR183" s="14"/>
      <c r="AS183" s="14"/>
      <c r="AT183" s="14"/>
      <c r="AU183" s="14"/>
      <c r="AV183" s="14"/>
      <c r="AW183" s="14"/>
    </row>
    <row r="184" spans="1:49" ht="12.75">
      <c r="A184" s="33"/>
      <c r="B184" s="34">
        <v>45</v>
      </c>
      <c r="C184" s="27" t="s">
        <v>259</v>
      </c>
      <c r="D184" s="27"/>
      <c r="E184" s="27"/>
      <c r="F184" s="28"/>
      <c r="G184" s="29"/>
      <c r="H184" s="28"/>
      <c r="I184" s="29"/>
      <c r="J184" s="28"/>
      <c r="K184" s="29"/>
      <c r="L184" s="28"/>
      <c r="M184" s="29"/>
      <c r="N184" s="28"/>
      <c r="O184" s="29"/>
      <c r="P184" s="28"/>
      <c r="Q184" s="29"/>
      <c r="R184" s="28"/>
      <c r="S184" s="29"/>
      <c r="T184" s="28"/>
      <c r="U184" s="29"/>
      <c r="V184" s="28"/>
      <c r="W184" s="29"/>
      <c r="X184" s="28"/>
      <c r="Y184" s="29"/>
      <c r="Z184" s="28"/>
      <c r="AA184" s="29"/>
      <c r="AB184" s="30">
        <f t="shared" si="4"/>
        <v>0</v>
      </c>
      <c r="AC184" s="31">
        <f t="shared" si="5"/>
        <v>0</v>
      </c>
      <c r="AD184" s="28"/>
      <c r="AE184" s="29"/>
      <c r="AF184" s="28"/>
      <c r="AG184" s="32"/>
      <c r="AH184" s="14"/>
      <c r="AI184" s="14"/>
      <c r="AJ184" s="14"/>
      <c r="AK184" s="14"/>
      <c r="AL184" s="14"/>
      <c r="AM184" s="14"/>
      <c r="AN184" s="14"/>
      <c r="AO184" s="14"/>
      <c r="AP184" s="14"/>
      <c r="AQ184" s="14"/>
      <c r="AR184" s="14"/>
      <c r="AS184" s="14"/>
      <c r="AT184" s="14"/>
      <c r="AU184" s="14"/>
      <c r="AV184" s="14"/>
      <c r="AW184" s="14"/>
    </row>
    <row r="185" spans="1:49" ht="12.75">
      <c r="A185" s="33"/>
      <c r="B185" s="34"/>
      <c r="C185" s="35"/>
      <c r="D185" s="35" t="s">
        <v>260</v>
      </c>
      <c r="E185" s="35" t="s">
        <v>259</v>
      </c>
      <c r="F185" s="36">
        <v>2456339</v>
      </c>
      <c r="G185" s="37"/>
      <c r="H185" s="36"/>
      <c r="I185" s="37"/>
      <c r="J185" s="36">
        <v>-101746</v>
      </c>
      <c r="K185" s="37">
        <v>0</v>
      </c>
      <c r="L185" s="36">
        <v>100000</v>
      </c>
      <c r="M185" s="37"/>
      <c r="N185" s="36"/>
      <c r="O185" s="37"/>
      <c r="P185" s="36"/>
      <c r="Q185" s="37"/>
      <c r="R185" s="36"/>
      <c r="S185" s="37"/>
      <c r="T185" s="36"/>
      <c r="U185" s="37"/>
      <c r="V185" s="36"/>
      <c r="W185" s="37"/>
      <c r="X185" s="36"/>
      <c r="Y185" s="37"/>
      <c r="Z185" s="36"/>
      <c r="AA185" s="37"/>
      <c r="AB185" s="38">
        <f t="shared" si="4"/>
        <v>100000</v>
      </c>
      <c r="AC185" s="39">
        <f t="shared" si="5"/>
        <v>0</v>
      </c>
      <c r="AD185" s="36">
        <v>315929</v>
      </c>
      <c r="AE185" s="37">
        <v>0</v>
      </c>
      <c r="AF185" s="36">
        <v>2770522</v>
      </c>
      <c r="AG185" s="40">
        <v>0</v>
      </c>
      <c r="AH185" s="14"/>
      <c r="AI185" s="14"/>
      <c r="AJ185" s="14"/>
      <c r="AK185" s="14"/>
      <c r="AL185" s="14"/>
      <c r="AM185" s="14"/>
      <c r="AN185" s="14"/>
      <c r="AO185" s="14"/>
      <c r="AP185" s="14"/>
      <c r="AQ185" s="14"/>
      <c r="AR185" s="14"/>
      <c r="AS185" s="14"/>
      <c r="AT185" s="14"/>
      <c r="AU185" s="14"/>
      <c r="AV185" s="14"/>
      <c r="AW185" s="14"/>
    </row>
    <row r="186" spans="1:49" ht="12.75">
      <c r="A186" s="33"/>
      <c r="B186" s="34"/>
      <c r="C186" s="27" t="s">
        <v>261</v>
      </c>
      <c r="D186" s="27"/>
      <c r="E186" s="27"/>
      <c r="F186" s="28">
        <v>2456339</v>
      </c>
      <c r="G186" s="29"/>
      <c r="H186" s="28"/>
      <c r="I186" s="29"/>
      <c r="J186" s="28">
        <v>-101746</v>
      </c>
      <c r="K186" s="29">
        <v>0</v>
      </c>
      <c r="L186" s="28">
        <v>100000</v>
      </c>
      <c r="M186" s="29"/>
      <c r="N186" s="28"/>
      <c r="O186" s="29"/>
      <c r="P186" s="28"/>
      <c r="Q186" s="29"/>
      <c r="R186" s="28"/>
      <c r="S186" s="29"/>
      <c r="T186" s="28"/>
      <c r="U186" s="29"/>
      <c r="V186" s="28"/>
      <c r="W186" s="29"/>
      <c r="X186" s="28"/>
      <c r="Y186" s="29"/>
      <c r="Z186" s="28"/>
      <c r="AA186" s="29"/>
      <c r="AB186" s="30">
        <f t="shared" si="4"/>
        <v>100000</v>
      </c>
      <c r="AC186" s="31">
        <f t="shared" si="5"/>
        <v>0</v>
      </c>
      <c r="AD186" s="28">
        <v>315929</v>
      </c>
      <c r="AE186" s="29">
        <v>0</v>
      </c>
      <c r="AF186" s="28">
        <v>2770522</v>
      </c>
      <c r="AG186" s="32">
        <v>0</v>
      </c>
      <c r="AH186" s="14"/>
      <c r="AI186" s="14"/>
      <c r="AJ186" s="14"/>
      <c r="AK186" s="14"/>
      <c r="AL186" s="14"/>
      <c r="AM186" s="14"/>
      <c r="AN186" s="14"/>
      <c r="AO186" s="14"/>
      <c r="AP186" s="14"/>
      <c r="AQ186" s="14"/>
      <c r="AR186" s="14"/>
      <c r="AS186" s="14"/>
      <c r="AT186" s="14"/>
      <c r="AU186" s="14"/>
      <c r="AV186" s="14"/>
      <c r="AW186" s="14"/>
    </row>
    <row r="187" spans="1:49" ht="12.75">
      <c r="A187" s="33"/>
      <c r="B187" s="34">
        <v>46</v>
      </c>
      <c r="C187" s="27" t="s">
        <v>262</v>
      </c>
      <c r="D187" s="27"/>
      <c r="E187" s="27"/>
      <c r="F187" s="28"/>
      <c r="G187" s="29"/>
      <c r="H187" s="28"/>
      <c r="I187" s="29"/>
      <c r="J187" s="28"/>
      <c r="K187" s="29"/>
      <c r="L187" s="28"/>
      <c r="M187" s="29"/>
      <c r="N187" s="28"/>
      <c r="O187" s="29"/>
      <c r="P187" s="28"/>
      <c r="Q187" s="29"/>
      <c r="R187" s="28"/>
      <c r="S187" s="29"/>
      <c r="T187" s="28"/>
      <c r="U187" s="29"/>
      <c r="V187" s="28"/>
      <c r="W187" s="29"/>
      <c r="X187" s="28"/>
      <c r="Y187" s="29"/>
      <c r="Z187" s="28"/>
      <c r="AA187" s="29"/>
      <c r="AB187" s="30">
        <f t="shared" si="4"/>
        <v>0</v>
      </c>
      <c r="AC187" s="31">
        <f t="shared" si="5"/>
        <v>0</v>
      </c>
      <c r="AD187" s="28"/>
      <c r="AE187" s="29"/>
      <c r="AF187" s="28"/>
      <c r="AG187" s="32"/>
      <c r="AH187" s="14"/>
      <c r="AI187" s="14"/>
      <c r="AJ187" s="14"/>
      <c r="AK187" s="14"/>
      <c r="AL187" s="14"/>
      <c r="AM187" s="14"/>
      <c r="AN187" s="14"/>
      <c r="AO187" s="14"/>
      <c r="AP187" s="14"/>
      <c r="AQ187" s="14"/>
      <c r="AR187" s="14"/>
      <c r="AS187" s="14"/>
      <c r="AT187" s="14"/>
      <c r="AU187" s="14"/>
      <c r="AV187" s="14"/>
      <c r="AW187" s="14"/>
    </row>
    <row r="188" spans="1:49" ht="12.75">
      <c r="A188" s="33"/>
      <c r="B188" s="34"/>
      <c r="C188" s="35"/>
      <c r="D188" s="35" t="s">
        <v>263</v>
      </c>
      <c r="E188" s="35" t="s">
        <v>262</v>
      </c>
      <c r="F188" s="36">
        <v>9007712</v>
      </c>
      <c r="G188" s="37"/>
      <c r="H188" s="36"/>
      <c r="I188" s="37"/>
      <c r="J188" s="36"/>
      <c r="K188" s="37"/>
      <c r="L188" s="36">
        <v>6223896</v>
      </c>
      <c r="M188" s="37"/>
      <c r="N188" s="36"/>
      <c r="O188" s="37"/>
      <c r="P188" s="36"/>
      <c r="Q188" s="37"/>
      <c r="R188" s="36"/>
      <c r="S188" s="37"/>
      <c r="T188" s="36"/>
      <c r="U188" s="37"/>
      <c r="V188" s="36">
        <v>4064034</v>
      </c>
      <c r="W188" s="37"/>
      <c r="X188" s="36">
        <v>224610</v>
      </c>
      <c r="Y188" s="37"/>
      <c r="Z188" s="36"/>
      <c r="AA188" s="37"/>
      <c r="AB188" s="38">
        <f t="shared" si="4"/>
        <v>10512540</v>
      </c>
      <c r="AC188" s="39">
        <f t="shared" si="5"/>
        <v>0</v>
      </c>
      <c r="AD188" s="36">
        <f>3699659+25000</f>
        <v>3724659</v>
      </c>
      <c r="AE188" s="37">
        <v>0</v>
      </c>
      <c r="AF188" s="36">
        <f>23219911+25000</f>
        <v>23244911</v>
      </c>
      <c r="AG188" s="40">
        <v>0</v>
      </c>
      <c r="AH188" s="14"/>
      <c r="AI188" s="14"/>
      <c r="AJ188" s="14"/>
      <c r="AK188" s="14"/>
      <c r="AL188" s="14"/>
      <c r="AM188" s="14"/>
      <c r="AN188" s="14"/>
      <c r="AO188" s="14"/>
      <c r="AP188" s="14"/>
      <c r="AQ188" s="14"/>
      <c r="AR188" s="14"/>
      <c r="AS188" s="14"/>
      <c r="AT188" s="14"/>
      <c r="AU188" s="14"/>
      <c r="AV188" s="14"/>
      <c r="AW188" s="14"/>
    </row>
    <row r="189" spans="1:49" ht="12.75">
      <c r="A189" s="33"/>
      <c r="B189" s="34"/>
      <c r="C189" s="27" t="s">
        <v>264</v>
      </c>
      <c r="D189" s="27"/>
      <c r="E189" s="27"/>
      <c r="F189" s="28">
        <v>9007712</v>
      </c>
      <c r="G189" s="29"/>
      <c r="H189" s="28"/>
      <c r="I189" s="29"/>
      <c r="J189" s="28"/>
      <c r="K189" s="29"/>
      <c r="L189" s="28">
        <v>6223896</v>
      </c>
      <c r="M189" s="29"/>
      <c r="N189" s="28"/>
      <c r="O189" s="29"/>
      <c r="P189" s="28"/>
      <c r="Q189" s="29"/>
      <c r="R189" s="28"/>
      <c r="S189" s="29"/>
      <c r="T189" s="28"/>
      <c r="U189" s="29"/>
      <c r="V189" s="28">
        <v>4064034</v>
      </c>
      <c r="W189" s="29"/>
      <c r="X189" s="28">
        <v>224610</v>
      </c>
      <c r="Y189" s="29"/>
      <c r="Z189" s="28"/>
      <c r="AA189" s="29"/>
      <c r="AB189" s="30">
        <f t="shared" si="4"/>
        <v>10512540</v>
      </c>
      <c r="AC189" s="31">
        <f t="shared" si="5"/>
        <v>0</v>
      </c>
      <c r="AD189" s="28">
        <f>3699659+25000</f>
        <v>3724659</v>
      </c>
      <c r="AE189" s="29">
        <v>0</v>
      </c>
      <c r="AF189" s="28">
        <f>23219911+25000</f>
        <v>23244911</v>
      </c>
      <c r="AG189" s="32">
        <v>0</v>
      </c>
      <c r="AH189" s="14"/>
      <c r="AI189" s="14"/>
      <c r="AJ189" s="14"/>
      <c r="AK189" s="14"/>
      <c r="AL189" s="14"/>
      <c r="AM189" s="14"/>
      <c r="AN189" s="14"/>
      <c r="AO189" s="14"/>
      <c r="AP189" s="14"/>
      <c r="AQ189" s="14"/>
      <c r="AR189" s="14"/>
      <c r="AS189" s="14"/>
      <c r="AT189" s="14"/>
      <c r="AU189" s="14"/>
      <c r="AV189" s="14"/>
      <c r="AW189" s="14"/>
    </row>
    <row r="190" spans="1:49" ht="12.75">
      <c r="A190" s="33"/>
      <c r="B190" s="34">
        <v>47</v>
      </c>
      <c r="C190" s="27" t="s">
        <v>265</v>
      </c>
      <c r="D190" s="27"/>
      <c r="E190" s="27"/>
      <c r="F190" s="28"/>
      <c r="G190" s="29"/>
      <c r="H190" s="28"/>
      <c r="I190" s="29"/>
      <c r="J190" s="28"/>
      <c r="K190" s="29"/>
      <c r="L190" s="28"/>
      <c r="M190" s="29"/>
      <c r="N190" s="28"/>
      <c r="O190" s="29"/>
      <c r="P190" s="28"/>
      <c r="Q190" s="29"/>
      <c r="R190" s="28"/>
      <c r="S190" s="29"/>
      <c r="T190" s="28"/>
      <c r="U190" s="29"/>
      <c r="V190" s="28"/>
      <c r="W190" s="29"/>
      <c r="X190" s="28"/>
      <c r="Y190" s="29"/>
      <c r="Z190" s="28"/>
      <c r="AA190" s="29"/>
      <c r="AB190" s="30">
        <f t="shared" si="4"/>
        <v>0</v>
      </c>
      <c r="AC190" s="31">
        <f t="shared" si="5"/>
        <v>0</v>
      </c>
      <c r="AD190" s="28"/>
      <c r="AE190" s="29"/>
      <c r="AF190" s="28"/>
      <c r="AG190" s="32"/>
      <c r="AH190" s="14"/>
      <c r="AI190" s="14"/>
      <c r="AJ190" s="14"/>
      <c r="AK190" s="14"/>
      <c r="AL190" s="14"/>
      <c r="AM190" s="14"/>
      <c r="AN190" s="14"/>
      <c r="AO190" s="14"/>
      <c r="AP190" s="14"/>
      <c r="AQ190" s="14"/>
      <c r="AR190" s="14"/>
      <c r="AS190" s="14"/>
      <c r="AT190" s="14"/>
      <c r="AU190" s="14"/>
      <c r="AV190" s="14"/>
      <c r="AW190" s="14"/>
    </row>
    <row r="191" spans="1:49" ht="12.75">
      <c r="A191" s="33"/>
      <c r="B191" s="34"/>
      <c r="C191" s="35"/>
      <c r="D191" s="35" t="s">
        <v>266</v>
      </c>
      <c r="E191" s="35" t="s">
        <v>267</v>
      </c>
      <c r="F191" s="36">
        <v>10731472</v>
      </c>
      <c r="G191" s="37">
        <v>40.8</v>
      </c>
      <c r="H191" s="36"/>
      <c r="I191" s="37"/>
      <c r="J191" s="36">
        <v>-2882</v>
      </c>
      <c r="K191" s="37">
        <v>0</v>
      </c>
      <c r="L191" s="36"/>
      <c r="M191" s="37"/>
      <c r="N191" s="36"/>
      <c r="O191" s="37"/>
      <c r="P191" s="36"/>
      <c r="Q191" s="37"/>
      <c r="R191" s="36"/>
      <c r="S191" s="37"/>
      <c r="T191" s="36"/>
      <c r="U191" s="37"/>
      <c r="V191" s="36"/>
      <c r="W191" s="37"/>
      <c r="X191" s="36"/>
      <c r="Y191" s="37"/>
      <c r="Z191" s="36"/>
      <c r="AA191" s="37"/>
      <c r="AB191" s="38">
        <f t="shared" si="4"/>
        <v>0</v>
      </c>
      <c r="AC191" s="39">
        <f t="shared" si="5"/>
        <v>0</v>
      </c>
      <c r="AD191" s="36">
        <v>-8122</v>
      </c>
      <c r="AE191" s="37">
        <v>0</v>
      </c>
      <c r="AF191" s="36">
        <v>10720468</v>
      </c>
      <c r="AG191" s="40">
        <v>40.8</v>
      </c>
      <c r="AH191" s="14"/>
      <c r="AI191" s="14"/>
      <c r="AJ191" s="14"/>
      <c r="AK191" s="14"/>
      <c r="AL191" s="14"/>
      <c r="AM191" s="14"/>
      <c r="AN191" s="14"/>
      <c r="AO191" s="14"/>
      <c r="AP191" s="14"/>
      <c r="AQ191" s="14"/>
      <c r="AR191" s="14"/>
      <c r="AS191" s="14"/>
      <c r="AT191" s="14"/>
      <c r="AU191" s="14"/>
      <c r="AV191" s="14"/>
      <c r="AW191" s="14"/>
    </row>
    <row r="192" spans="1:49" ht="12.75">
      <c r="A192" s="33"/>
      <c r="B192" s="34"/>
      <c r="C192" s="35"/>
      <c r="D192" s="35" t="s">
        <v>268</v>
      </c>
      <c r="E192" s="35" t="s">
        <v>269</v>
      </c>
      <c r="F192" s="36">
        <v>13991492</v>
      </c>
      <c r="G192" s="37">
        <v>99.7</v>
      </c>
      <c r="H192" s="36"/>
      <c r="I192" s="37"/>
      <c r="J192" s="36"/>
      <c r="K192" s="37"/>
      <c r="L192" s="36"/>
      <c r="M192" s="37"/>
      <c r="N192" s="36"/>
      <c r="O192" s="37"/>
      <c r="P192" s="36"/>
      <c r="Q192" s="37"/>
      <c r="R192" s="36"/>
      <c r="S192" s="37"/>
      <c r="T192" s="36"/>
      <c r="U192" s="37"/>
      <c r="V192" s="36"/>
      <c r="W192" s="37"/>
      <c r="X192" s="36"/>
      <c r="Y192" s="37"/>
      <c r="Z192" s="36"/>
      <c r="AA192" s="37"/>
      <c r="AB192" s="38">
        <f t="shared" si="4"/>
        <v>0</v>
      </c>
      <c r="AC192" s="39">
        <f t="shared" si="5"/>
        <v>0</v>
      </c>
      <c r="AD192" s="36">
        <v>-356974</v>
      </c>
      <c r="AE192" s="37">
        <v>0</v>
      </c>
      <c r="AF192" s="36">
        <v>13634518</v>
      </c>
      <c r="AG192" s="40">
        <v>99.7</v>
      </c>
      <c r="AH192" s="14"/>
      <c r="AI192" s="14"/>
      <c r="AJ192" s="14"/>
      <c r="AK192" s="14"/>
      <c r="AL192" s="14"/>
      <c r="AM192" s="14"/>
      <c r="AN192" s="14"/>
      <c r="AO192" s="14"/>
      <c r="AP192" s="14"/>
      <c r="AQ192" s="14"/>
      <c r="AR192" s="14"/>
      <c r="AS192" s="14"/>
      <c r="AT192" s="14"/>
      <c r="AU192" s="14"/>
      <c r="AV192" s="14"/>
      <c r="AW192" s="14"/>
    </row>
    <row r="193" spans="1:49" ht="12.75">
      <c r="A193" s="33"/>
      <c r="B193" s="34"/>
      <c r="C193" s="27" t="s">
        <v>270</v>
      </c>
      <c r="D193" s="27"/>
      <c r="E193" s="27"/>
      <c r="F193" s="28">
        <v>24722964</v>
      </c>
      <c r="G193" s="29">
        <v>140.5</v>
      </c>
      <c r="H193" s="28"/>
      <c r="I193" s="29"/>
      <c r="J193" s="28">
        <v>-2882</v>
      </c>
      <c r="K193" s="29">
        <v>0</v>
      </c>
      <c r="L193" s="28"/>
      <c r="M193" s="29"/>
      <c r="N193" s="28"/>
      <c r="O193" s="29"/>
      <c r="P193" s="28"/>
      <c r="Q193" s="29"/>
      <c r="R193" s="28"/>
      <c r="S193" s="29"/>
      <c r="T193" s="28"/>
      <c r="U193" s="29"/>
      <c r="V193" s="28"/>
      <c r="W193" s="29"/>
      <c r="X193" s="28"/>
      <c r="Y193" s="29"/>
      <c r="Z193" s="28"/>
      <c r="AA193" s="29"/>
      <c r="AB193" s="30">
        <f t="shared" si="4"/>
        <v>0</v>
      </c>
      <c r="AC193" s="31">
        <f t="shared" si="5"/>
        <v>0</v>
      </c>
      <c r="AD193" s="28">
        <v>-365096</v>
      </c>
      <c r="AE193" s="29">
        <v>0</v>
      </c>
      <c r="AF193" s="28">
        <v>24354986</v>
      </c>
      <c r="AG193" s="32">
        <v>140.5</v>
      </c>
      <c r="AH193" s="14"/>
      <c r="AI193" s="14"/>
      <c r="AJ193" s="14"/>
      <c r="AK193" s="14"/>
      <c r="AL193" s="14"/>
      <c r="AM193" s="14"/>
      <c r="AN193" s="14"/>
      <c r="AO193" s="14"/>
      <c r="AP193" s="14"/>
      <c r="AQ193" s="14"/>
      <c r="AR193" s="14"/>
      <c r="AS193" s="14"/>
      <c r="AT193" s="14"/>
      <c r="AU193" s="14"/>
      <c r="AV193" s="14"/>
      <c r="AW193" s="14"/>
    </row>
    <row r="194" spans="1:49" ht="12.75">
      <c r="A194" s="33"/>
      <c r="B194" s="34">
        <v>48</v>
      </c>
      <c r="C194" s="27" t="s">
        <v>271</v>
      </c>
      <c r="D194" s="27"/>
      <c r="E194" s="27"/>
      <c r="F194" s="28"/>
      <c r="G194" s="29"/>
      <c r="H194" s="28"/>
      <c r="I194" s="29"/>
      <c r="J194" s="28"/>
      <c r="K194" s="29"/>
      <c r="L194" s="28"/>
      <c r="M194" s="29"/>
      <c r="N194" s="28"/>
      <c r="O194" s="29"/>
      <c r="P194" s="28"/>
      <c r="Q194" s="29"/>
      <c r="R194" s="28"/>
      <c r="S194" s="29"/>
      <c r="T194" s="28"/>
      <c r="U194" s="29"/>
      <c r="V194" s="28"/>
      <c r="W194" s="29"/>
      <c r="X194" s="28"/>
      <c r="Y194" s="29"/>
      <c r="Z194" s="28"/>
      <c r="AA194" s="29"/>
      <c r="AB194" s="30">
        <f t="shared" si="4"/>
        <v>0</v>
      </c>
      <c r="AC194" s="31">
        <f t="shared" si="5"/>
        <v>0</v>
      </c>
      <c r="AD194" s="28"/>
      <c r="AE194" s="29"/>
      <c r="AF194" s="28"/>
      <c r="AG194" s="32"/>
      <c r="AH194" s="14"/>
      <c r="AI194" s="14"/>
      <c r="AJ194" s="14"/>
      <c r="AK194" s="14"/>
      <c r="AL194" s="14"/>
      <c r="AM194" s="14"/>
      <c r="AN194" s="14"/>
      <c r="AO194" s="14"/>
      <c r="AP194" s="14"/>
      <c r="AQ194" s="14"/>
      <c r="AR194" s="14"/>
      <c r="AS194" s="14"/>
      <c r="AT194" s="14"/>
      <c r="AU194" s="14"/>
      <c r="AV194" s="14"/>
      <c r="AW194" s="14"/>
    </row>
    <row r="195" spans="1:49" ht="12.75">
      <c r="A195" s="33"/>
      <c r="B195" s="34"/>
      <c r="C195" s="35"/>
      <c r="D195" s="35" t="s">
        <v>272</v>
      </c>
      <c r="E195" s="35" t="s">
        <v>273</v>
      </c>
      <c r="F195" s="36">
        <v>22775553</v>
      </c>
      <c r="G195" s="37">
        <v>34</v>
      </c>
      <c r="H195" s="36"/>
      <c r="I195" s="37"/>
      <c r="J195" s="36">
        <v>-83303</v>
      </c>
      <c r="K195" s="37">
        <v>0</v>
      </c>
      <c r="L195" s="36"/>
      <c r="M195" s="37"/>
      <c r="N195" s="36"/>
      <c r="O195" s="37"/>
      <c r="P195" s="36"/>
      <c r="Q195" s="37"/>
      <c r="R195" s="36"/>
      <c r="S195" s="37"/>
      <c r="T195" s="36"/>
      <c r="U195" s="37"/>
      <c r="V195" s="36"/>
      <c r="W195" s="37"/>
      <c r="X195" s="36"/>
      <c r="Y195" s="37"/>
      <c r="Z195" s="36"/>
      <c r="AA195" s="37"/>
      <c r="AB195" s="38">
        <f t="shared" si="4"/>
        <v>0</v>
      </c>
      <c r="AC195" s="39">
        <f t="shared" si="5"/>
        <v>0</v>
      </c>
      <c r="AD195" s="36">
        <v>-147761</v>
      </c>
      <c r="AE195" s="37">
        <v>0</v>
      </c>
      <c r="AF195" s="36">
        <v>22544489</v>
      </c>
      <c r="AG195" s="40">
        <v>34</v>
      </c>
      <c r="AH195" s="14"/>
      <c r="AI195" s="14"/>
      <c r="AJ195" s="14"/>
      <c r="AK195" s="14"/>
      <c r="AL195" s="14"/>
      <c r="AM195" s="14"/>
      <c r="AN195" s="14"/>
      <c r="AO195" s="14"/>
      <c r="AP195" s="14"/>
      <c r="AQ195" s="14"/>
      <c r="AR195" s="14"/>
      <c r="AS195" s="14"/>
      <c r="AT195" s="14"/>
      <c r="AU195" s="14"/>
      <c r="AV195" s="14"/>
      <c r="AW195" s="14"/>
    </row>
    <row r="196" spans="1:49" ht="12.75">
      <c r="A196" s="33"/>
      <c r="B196" s="34"/>
      <c r="C196" s="35"/>
      <c r="D196" s="35" t="s">
        <v>274</v>
      </c>
      <c r="E196" s="35" t="s">
        <v>275</v>
      </c>
      <c r="F196" s="36">
        <v>16580322</v>
      </c>
      <c r="G196" s="37">
        <v>149.5</v>
      </c>
      <c r="H196" s="36"/>
      <c r="I196" s="37"/>
      <c r="J196" s="36">
        <v>-5506</v>
      </c>
      <c r="K196" s="37">
        <v>0</v>
      </c>
      <c r="L196" s="36"/>
      <c r="M196" s="37"/>
      <c r="N196" s="36"/>
      <c r="O196" s="37"/>
      <c r="P196" s="36"/>
      <c r="Q196" s="37"/>
      <c r="R196" s="36"/>
      <c r="S196" s="37"/>
      <c r="T196" s="36"/>
      <c r="U196" s="37"/>
      <c r="V196" s="36"/>
      <c r="W196" s="37"/>
      <c r="X196" s="36"/>
      <c r="Y196" s="37"/>
      <c r="Z196" s="36"/>
      <c r="AA196" s="37"/>
      <c r="AB196" s="38">
        <f t="shared" si="4"/>
        <v>0</v>
      </c>
      <c r="AC196" s="39">
        <f t="shared" si="5"/>
        <v>0</v>
      </c>
      <c r="AD196" s="36"/>
      <c r="AE196" s="37"/>
      <c r="AF196" s="36">
        <v>16574816</v>
      </c>
      <c r="AG196" s="40">
        <v>149.5</v>
      </c>
      <c r="AH196" s="14"/>
      <c r="AI196" s="14"/>
      <c r="AJ196" s="14"/>
      <c r="AK196" s="14"/>
      <c r="AL196" s="14"/>
      <c r="AM196" s="14"/>
      <c r="AN196" s="14"/>
      <c r="AO196" s="14"/>
      <c r="AP196" s="14"/>
      <c r="AQ196" s="14"/>
      <c r="AR196" s="14"/>
      <c r="AS196" s="14"/>
      <c r="AT196" s="14"/>
      <c r="AU196" s="14"/>
      <c r="AV196" s="14"/>
      <c r="AW196" s="14"/>
    </row>
    <row r="197" spans="1:49" ht="12.75">
      <c r="A197" s="33"/>
      <c r="B197" s="34"/>
      <c r="C197" s="35"/>
      <c r="D197" s="35" t="s">
        <v>276</v>
      </c>
      <c r="E197" s="35" t="s">
        <v>277</v>
      </c>
      <c r="F197" s="36">
        <v>5640155</v>
      </c>
      <c r="G197" s="37">
        <v>48</v>
      </c>
      <c r="H197" s="36"/>
      <c r="I197" s="37"/>
      <c r="J197" s="36"/>
      <c r="K197" s="37"/>
      <c r="L197" s="36"/>
      <c r="M197" s="37"/>
      <c r="N197" s="36"/>
      <c r="O197" s="37"/>
      <c r="P197" s="36"/>
      <c r="Q197" s="37"/>
      <c r="R197" s="36"/>
      <c r="S197" s="37"/>
      <c r="T197" s="36"/>
      <c r="U197" s="37"/>
      <c r="V197" s="36"/>
      <c r="W197" s="37"/>
      <c r="X197" s="36"/>
      <c r="Y197" s="37"/>
      <c r="Z197" s="36"/>
      <c r="AA197" s="37"/>
      <c r="AB197" s="38">
        <f t="shared" si="4"/>
        <v>0</v>
      </c>
      <c r="AC197" s="39">
        <f t="shared" si="5"/>
        <v>0</v>
      </c>
      <c r="AD197" s="36"/>
      <c r="AE197" s="37"/>
      <c r="AF197" s="36">
        <v>5640155</v>
      </c>
      <c r="AG197" s="40">
        <v>48</v>
      </c>
      <c r="AH197" s="14"/>
      <c r="AI197" s="14"/>
      <c r="AJ197" s="14"/>
      <c r="AK197" s="14"/>
      <c r="AL197" s="14"/>
      <c r="AM197" s="14"/>
      <c r="AN197" s="14"/>
      <c r="AO197" s="14"/>
      <c r="AP197" s="14"/>
      <c r="AQ197" s="14"/>
      <c r="AR197" s="14"/>
      <c r="AS197" s="14"/>
      <c r="AT197" s="14"/>
      <c r="AU197" s="14"/>
      <c r="AV197" s="14"/>
      <c r="AW197" s="14"/>
    </row>
    <row r="198" spans="1:49" ht="12.75">
      <c r="A198" s="33"/>
      <c r="B198" s="34"/>
      <c r="C198" s="35"/>
      <c r="D198" s="35" t="s">
        <v>278</v>
      </c>
      <c r="E198" s="35" t="s">
        <v>279</v>
      </c>
      <c r="F198" s="36">
        <v>49057819</v>
      </c>
      <c r="G198" s="37">
        <v>440</v>
      </c>
      <c r="H198" s="36"/>
      <c r="I198" s="37"/>
      <c r="J198" s="36"/>
      <c r="K198" s="37"/>
      <c r="L198" s="36"/>
      <c r="M198" s="37"/>
      <c r="N198" s="36"/>
      <c r="O198" s="37"/>
      <c r="P198" s="36"/>
      <c r="Q198" s="37"/>
      <c r="R198" s="36"/>
      <c r="S198" s="37"/>
      <c r="T198" s="36"/>
      <c r="U198" s="37"/>
      <c r="V198" s="36"/>
      <c r="W198" s="37"/>
      <c r="X198" s="36"/>
      <c r="Y198" s="37"/>
      <c r="Z198" s="36"/>
      <c r="AA198" s="37"/>
      <c r="AB198" s="38">
        <f aca="true" t="shared" si="6" ref="AB198:AB261">Z198+X198+V198+T198+R198+P198+N198+L198+H198+H198</f>
        <v>0</v>
      </c>
      <c r="AC198" s="39">
        <f aca="true" t="shared" si="7" ref="AC198:AC261">AA198+Y198+W198+U198+S198+Q198+O198+M198+I198+I198</f>
        <v>0</v>
      </c>
      <c r="AD198" s="36">
        <v>-533215</v>
      </c>
      <c r="AE198" s="37">
        <v>0</v>
      </c>
      <c r="AF198" s="36">
        <v>48524604</v>
      </c>
      <c r="AG198" s="40">
        <v>440</v>
      </c>
      <c r="AH198" s="14"/>
      <c r="AI198" s="14"/>
      <c r="AJ198" s="14"/>
      <c r="AK198" s="14"/>
      <c r="AL198" s="14"/>
      <c r="AM198" s="14"/>
      <c r="AN198" s="14"/>
      <c r="AO198" s="14"/>
      <c r="AP198" s="14"/>
      <c r="AQ198" s="14"/>
      <c r="AR198" s="14"/>
      <c r="AS198" s="14"/>
      <c r="AT198" s="14"/>
      <c r="AU198" s="14"/>
      <c r="AV198" s="14"/>
      <c r="AW198" s="14"/>
    </row>
    <row r="199" spans="1:49" ht="12.75">
      <c r="A199" s="33"/>
      <c r="B199" s="34"/>
      <c r="C199" s="35"/>
      <c r="D199" s="35" t="s">
        <v>280</v>
      </c>
      <c r="E199" s="35" t="s">
        <v>281</v>
      </c>
      <c r="F199" s="36">
        <v>32817634</v>
      </c>
      <c r="G199" s="37">
        <v>280</v>
      </c>
      <c r="H199" s="36"/>
      <c r="I199" s="37"/>
      <c r="J199" s="36"/>
      <c r="K199" s="37"/>
      <c r="L199" s="36"/>
      <c r="M199" s="37"/>
      <c r="N199" s="36"/>
      <c r="O199" s="37"/>
      <c r="P199" s="36"/>
      <c r="Q199" s="37"/>
      <c r="R199" s="36"/>
      <c r="S199" s="37"/>
      <c r="T199" s="36"/>
      <c r="U199" s="37"/>
      <c r="V199" s="36"/>
      <c r="W199" s="37"/>
      <c r="X199" s="36"/>
      <c r="Y199" s="37"/>
      <c r="Z199" s="36"/>
      <c r="AA199" s="37"/>
      <c r="AB199" s="38">
        <f t="shared" si="6"/>
        <v>0</v>
      </c>
      <c r="AC199" s="39">
        <f t="shared" si="7"/>
        <v>0</v>
      </c>
      <c r="AD199" s="36"/>
      <c r="AE199" s="37"/>
      <c r="AF199" s="36">
        <v>32817634</v>
      </c>
      <c r="AG199" s="40">
        <v>280</v>
      </c>
      <c r="AH199" s="14"/>
      <c r="AI199" s="14"/>
      <c r="AJ199" s="14"/>
      <c r="AK199" s="14"/>
      <c r="AL199" s="14"/>
      <c r="AM199" s="14"/>
      <c r="AN199" s="14"/>
      <c r="AO199" s="14"/>
      <c r="AP199" s="14"/>
      <c r="AQ199" s="14"/>
      <c r="AR199" s="14"/>
      <c r="AS199" s="14"/>
      <c r="AT199" s="14"/>
      <c r="AU199" s="14"/>
      <c r="AV199" s="14"/>
      <c r="AW199" s="14"/>
    </row>
    <row r="200" spans="1:49" ht="12.75">
      <c r="A200" s="33"/>
      <c r="B200" s="34"/>
      <c r="C200" s="27" t="s">
        <v>282</v>
      </c>
      <c r="D200" s="27"/>
      <c r="E200" s="27"/>
      <c r="F200" s="28">
        <v>126871483</v>
      </c>
      <c r="G200" s="29">
        <v>951.5</v>
      </c>
      <c r="H200" s="28"/>
      <c r="I200" s="29"/>
      <c r="J200" s="28">
        <v>-88809</v>
      </c>
      <c r="K200" s="29">
        <v>0</v>
      </c>
      <c r="L200" s="28"/>
      <c r="M200" s="29"/>
      <c r="N200" s="28"/>
      <c r="O200" s="29"/>
      <c r="P200" s="28"/>
      <c r="Q200" s="29"/>
      <c r="R200" s="28"/>
      <c r="S200" s="29"/>
      <c r="T200" s="28"/>
      <c r="U200" s="29"/>
      <c r="V200" s="28"/>
      <c r="W200" s="29"/>
      <c r="X200" s="28"/>
      <c r="Y200" s="29"/>
      <c r="Z200" s="28"/>
      <c r="AA200" s="29"/>
      <c r="AB200" s="30">
        <f t="shared" si="6"/>
        <v>0</v>
      </c>
      <c r="AC200" s="31">
        <f t="shared" si="7"/>
        <v>0</v>
      </c>
      <c r="AD200" s="28">
        <v>-680976</v>
      </c>
      <c r="AE200" s="29">
        <v>0</v>
      </c>
      <c r="AF200" s="28">
        <v>126101698</v>
      </c>
      <c r="AG200" s="32">
        <v>951.5</v>
      </c>
      <c r="AH200" s="14"/>
      <c r="AI200" s="14"/>
      <c r="AJ200" s="14"/>
      <c r="AK200" s="14"/>
      <c r="AL200" s="14"/>
      <c r="AM200" s="14"/>
      <c r="AN200" s="14"/>
      <c r="AO200" s="14"/>
      <c r="AP200" s="14"/>
      <c r="AQ200" s="14"/>
      <c r="AR200" s="14"/>
      <c r="AS200" s="14"/>
      <c r="AT200" s="14"/>
      <c r="AU200" s="14"/>
      <c r="AV200" s="14"/>
      <c r="AW200" s="14"/>
    </row>
    <row r="201" spans="1:49" ht="12.75">
      <c r="A201" s="33"/>
      <c r="B201" s="34">
        <v>49</v>
      </c>
      <c r="C201" s="27" t="s">
        <v>283</v>
      </c>
      <c r="D201" s="27"/>
      <c r="E201" s="27"/>
      <c r="F201" s="28"/>
      <c r="G201" s="29"/>
      <c r="H201" s="28"/>
      <c r="I201" s="29"/>
      <c r="J201" s="28"/>
      <c r="K201" s="29"/>
      <c r="L201" s="28"/>
      <c r="M201" s="29"/>
      <c r="N201" s="28"/>
      <c r="O201" s="29"/>
      <c r="P201" s="28"/>
      <c r="Q201" s="29"/>
      <c r="R201" s="28"/>
      <c r="S201" s="29"/>
      <c r="T201" s="28"/>
      <c r="U201" s="29"/>
      <c r="V201" s="28"/>
      <c r="W201" s="29"/>
      <c r="X201" s="28"/>
      <c r="Y201" s="29"/>
      <c r="Z201" s="28"/>
      <c r="AA201" s="29"/>
      <c r="AB201" s="30">
        <f t="shared" si="6"/>
        <v>0</v>
      </c>
      <c r="AC201" s="31">
        <f t="shared" si="7"/>
        <v>0</v>
      </c>
      <c r="AD201" s="28"/>
      <c r="AE201" s="29"/>
      <c r="AF201" s="28"/>
      <c r="AG201" s="32"/>
      <c r="AH201" s="14"/>
      <c r="AI201" s="14"/>
      <c r="AJ201" s="14"/>
      <c r="AK201" s="14"/>
      <c r="AL201" s="14"/>
      <c r="AM201" s="14"/>
      <c r="AN201" s="14"/>
      <c r="AO201" s="14"/>
      <c r="AP201" s="14"/>
      <c r="AQ201" s="14"/>
      <c r="AR201" s="14"/>
      <c r="AS201" s="14"/>
      <c r="AT201" s="14"/>
      <c r="AU201" s="14"/>
      <c r="AV201" s="14"/>
      <c r="AW201" s="14"/>
    </row>
    <row r="202" spans="1:49" ht="12.75">
      <c r="A202" s="33"/>
      <c r="B202" s="34"/>
      <c r="C202" s="35"/>
      <c r="D202" s="35" t="s">
        <v>284</v>
      </c>
      <c r="E202" s="35" t="s">
        <v>285</v>
      </c>
      <c r="F202" s="36">
        <v>3144737</v>
      </c>
      <c r="G202" s="37">
        <v>18.75</v>
      </c>
      <c r="H202" s="36"/>
      <c r="I202" s="37"/>
      <c r="J202" s="36"/>
      <c r="K202" s="37"/>
      <c r="L202" s="36"/>
      <c r="M202" s="37"/>
      <c r="N202" s="36"/>
      <c r="O202" s="37"/>
      <c r="P202" s="36"/>
      <c r="Q202" s="37"/>
      <c r="R202" s="36"/>
      <c r="S202" s="37"/>
      <c r="T202" s="36"/>
      <c r="U202" s="37"/>
      <c r="V202" s="36"/>
      <c r="W202" s="37"/>
      <c r="X202" s="36"/>
      <c r="Y202" s="37"/>
      <c r="Z202" s="36"/>
      <c r="AA202" s="37"/>
      <c r="AB202" s="38">
        <f t="shared" si="6"/>
        <v>0</v>
      </c>
      <c r="AC202" s="39">
        <f t="shared" si="7"/>
        <v>0</v>
      </c>
      <c r="AD202" s="36">
        <v>-45564</v>
      </c>
      <c r="AE202" s="37">
        <v>0</v>
      </c>
      <c r="AF202" s="36">
        <v>3099173</v>
      </c>
      <c r="AG202" s="40">
        <v>18.75</v>
      </c>
      <c r="AH202" s="14"/>
      <c r="AI202" s="14"/>
      <c r="AJ202" s="14"/>
      <c r="AK202" s="14"/>
      <c r="AL202" s="14"/>
      <c r="AM202" s="14"/>
      <c r="AN202" s="14"/>
      <c r="AO202" s="14"/>
      <c r="AP202" s="14"/>
      <c r="AQ202" s="14"/>
      <c r="AR202" s="14"/>
      <c r="AS202" s="14"/>
      <c r="AT202" s="14"/>
      <c r="AU202" s="14"/>
      <c r="AV202" s="14"/>
      <c r="AW202" s="14"/>
    </row>
    <row r="203" spans="1:49" ht="12.75">
      <c r="A203" s="33"/>
      <c r="B203" s="34"/>
      <c r="C203" s="35"/>
      <c r="D203" s="35" t="s">
        <v>286</v>
      </c>
      <c r="E203" s="35" t="s">
        <v>287</v>
      </c>
      <c r="F203" s="36">
        <v>34354432</v>
      </c>
      <c r="G203" s="37"/>
      <c r="H203" s="36"/>
      <c r="I203" s="37"/>
      <c r="J203" s="36"/>
      <c r="K203" s="37"/>
      <c r="L203" s="36"/>
      <c r="M203" s="37"/>
      <c r="N203" s="36"/>
      <c r="O203" s="37"/>
      <c r="P203" s="36"/>
      <c r="Q203" s="37"/>
      <c r="R203" s="36"/>
      <c r="S203" s="37"/>
      <c r="T203" s="36"/>
      <c r="U203" s="37"/>
      <c r="V203" s="36"/>
      <c r="W203" s="37"/>
      <c r="X203" s="36"/>
      <c r="Y203" s="37"/>
      <c r="Z203" s="36"/>
      <c r="AA203" s="37"/>
      <c r="AB203" s="38">
        <f t="shared" si="6"/>
        <v>0</v>
      </c>
      <c r="AC203" s="39">
        <f t="shared" si="7"/>
        <v>0</v>
      </c>
      <c r="AD203" s="36">
        <v>540000</v>
      </c>
      <c r="AE203" s="37">
        <v>0</v>
      </c>
      <c r="AF203" s="36">
        <v>34894432</v>
      </c>
      <c r="AG203" s="40">
        <v>0</v>
      </c>
      <c r="AH203" s="14"/>
      <c r="AI203" s="14"/>
      <c r="AJ203" s="14"/>
      <c r="AK203" s="14"/>
      <c r="AL203" s="14"/>
      <c r="AM203" s="14"/>
      <c r="AN203" s="14"/>
      <c r="AO203" s="14"/>
      <c r="AP203" s="14"/>
      <c r="AQ203" s="14"/>
      <c r="AR203" s="14"/>
      <c r="AS203" s="14"/>
      <c r="AT203" s="14"/>
      <c r="AU203" s="14"/>
      <c r="AV203" s="14"/>
      <c r="AW203" s="14"/>
    </row>
    <row r="204" spans="1:49" ht="12.75">
      <c r="A204" s="33"/>
      <c r="B204" s="34"/>
      <c r="C204" s="27" t="s">
        <v>288</v>
      </c>
      <c r="D204" s="27"/>
      <c r="E204" s="27"/>
      <c r="F204" s="28">
        <v>37499169</v>
      </c>
      <c r="G204" s="29">
        <v>18.75</v>
      </c>
      <c r="H204" s="28"/>
      <c r="I204" s="29"/>
      <c r="J204" s="28"/>
      <c r="K204" s="29"/>
      <c r="L204" s="28"/>
      <c r="M204" s="29"/>
      <c r="N204" s="28"/>
      <c r="O204" s="29"/>
      <c r="P204" s="28"/>
      <c r="Q204" s="29"/>
      <c r="R204" s="28"/>
      <c r="S204" s="29"/>
      <c r="T204" s="28"/>
      <c r="U204" s="29"/>
      <c r="V204" s="28"/>
      <c r="W204" s="29"/>
      <c r="X204" s="28"/>
      <c r="Y204" s="29"/>
      <c r="Z204" s="28"/>
      <c r="AA204" s="29"/>
      <c r="AB204" s="30">
        <f t="shared" si="6"/>
        <v>0</v>
      </c>
      <c r="AC204" s="31">
        <f t="shared" si="7"/>
        <v>0</v>
      </c>
      <c r="AD204" s="28">
        <v>494436</v>
      </c>
      <c r="AE204" s="29">
        <v>0</v>
      </c>
      <c r="AF204" s="28">
        <v>37993605</v>
      </c>
      <c r="AG204" s="32">
        <v>18.75</v>
      </c>
      <c r="AH204" s="14"/>
      <c r="AI204" s="14"/>
      <c r="AJ204" s="14"/>
      <c r="AK204" s="14"/>
      <c r="AL204" s="14"/>
      <c r="AM204" s="14"/>
      <c r="AN204" s="14"/>
      <c r="AO204" s="14"/>
      <c r="AP204" s="14"/>
      <c r="AQ204" s="14"/>
      <c r="AR204" s="14"/>
      <c r="AS204" s="14"/>
      <c r="AT204" s="14"/>
      <c r="AU204" s="14"/>
      <c r="AV204" s="14"/>
      <c r="AW204" s="14"/>
    </row>
    <row r="205" spans="1:49" ht="12.75">
      <c r="A205" s="33"/>
      <c r="B205" s="34">
        <v>50</v>
      </c>
      <c r="C205" s="27" t="s">
        <v>289</v>
      </c>
      <c r="D205" s="27"/>
      <c r="E205" s="27"/>
      <c r="F205" s="28"/>
      <c r="G205" s="29"/>
      <c r="H205" s="28"/>
      <c r="I205" s="29"/>
      <c r="J205" s="28"/>
      <c r="K205" s="29"/>
      <c r="L205" s="28"/>
      <c r="M205" s="29"/>
      <c r="N205" s="28"/>
      <c r="O205" s="29"/>
      <c r="P205" s="28"/>
      <c r="Q205" s="29"/>
      <c r="R205" s="28"/>
      <c r="S205" s="29"/>
      <c r="T205" s="28"/>
      <c r="U205" s="29"/>
      <c r="V205" s="28"/>
      <c r="W205" s="29"/>
      <c r="X205" s="28"/>
      <c r="Y205" s="29"/>
      <c r="Z205" s="28"/>
      <c r="AA205" s="29"/>
      <c r="AB205" s="30">
        <f t="shared" si="6"/>
        <v>0</v>
      </c>
      <c r="AC205" s="31">
        <f t="shared" si="7"/>
        <v>0</v>
      </c>
      <c r="AD205" s="28"/>
      <c r="AE205" s="29"/>
      <c r="AF205" s="28"/>
      <c r="AG205" s="32"/>
      <c r="AH205" s="14"/>
      <c r="AI205" s="14"/>
      <c r="AJ205" s="14"/>
      <c r="AK205" s="14"/>
      <c r="AL205" s="14"/>
      <c r="AM205" s="14"/>
      <c r="AN205" s="14"/>
      <c r="AO205" s="14"/>
      <c r="AP205" s="14"/>
      <c r="AQ205" s="14"/>
      <c r="AR205" s="14"/>
      <c r="AS205" s="14"/>
      <c r="AT205" s="14"/>
      <c r="AU205" s="14"/>
      <c r="AV205" s="14"/>
      <c r="AW205" s="14"/>
    </row>
    <row r="206" spans="1:49" ht="12.75">
      <c r="A206" s="33"/>
      <c r="B206" s="34"/>
      <c r="C206" s="35"/>
      <c r="D206" s="35" t="s">
        <v>290</v>
      </c>
      <c r="E206" s="35" t="s">
        <v>289</v>
      </c>
      <c r="F206" s="36">
        <v>1132412</v>
      </c>
      <c r="G206" s="37"/>
      <c r="H206" s="36"/>
      <c r="I206" s="37"/>
      <c r="J206" s="36"/>
      <c r="K206" s="37"/>
      <c r="L206" s="36"/>
      <c r="M206" s="37"/>
      <c r="N206" s="36"/>
      <c r="O206" s="37"/>
      <c r="P206" s="36"/>
      <c r="Q206" s="37"/>
      <c r="R206" s="36"/>
      <c r="S206" s="37"/>
      <c r="T206" s="36"/>
      <c r="U206" s="37"/>
      <c r="V206" s="36"/>
      <c r="W206" s="37"/>
      <c r="X206" s="36"/>
      <c r="Y206" s="37"/>
      <c r="Z206" s="36"/>
      <c r="AA206" s="37"/>
      <c r="AB206" s="38">
        <f t="shared" si="6"/>
        <v>0</v>
      </c>
      <c r="AC206" s="39">
        <f t="shared" si="7"/>
        <v>0</v>
      </c>
      <c r="AD206" s="36"/>
      <c r="AE206" s="37"/>
      <c r="AF206" s="36">
        <v>1132412</v>
      </c>
      <c r="AG206" s="40"/>
      <c r="AH206" s="14"/>
      <c r="AI206" s="14"/>
      <c r="AJ206" s="14"/>
      <c r="AK206" s="14"/>
      <c r="AL206" s="14"/>
      <c r="AM206" s="14"/>
      <c r="AN206" s="14"/>
      <c r="AO206" s="14"/>
      <c r="AP206" s="14"/>
      <c r="AQ206" s="14"/>
      <c r="AR206" s="14"/>
      <c r="AS206" s="14"/>
      <c r="AT206" s="14"/>
      <c r="AU206" s="14"/>
      <c r="AV206" s="14"/>
      <c r="AW206" s="14"/>
    </row>
    <row r="207" spans="1:49" ht="12.75">
      <c r="A207" s="33"/>
      <c r="B207" s="34"/>
      <c r="C207" s="27" t="s">
        <v>291</v>
      </c>
      <c r="D207" s="27"/>
      <c r="E207" s="27"/>
      <c r="F207" s="28">
        <v>1132412</v>
      </c>
      <c r="G207" s="29"/>
      <c r="H207" s="28"/>
      <c r="I207" s="29"/>
      <c r="J207" s="28"/>
      <c r="K207" s="29"/>
      <c r="L207" s="28"/>
      <c r="M207" s="29"/>
      <c r="N207" s="28"/>
      <c r="O207" s="29"/>
      <c r="P207" s="28"/>
      <c r="Q207" s="29"/>
      <c r="R207" s="28"/>
      <c r="S207" s="29"/>
      <c r="T207" s="28"/>
      <c r="U207" s="29"/>
      <c r="V207" s="28"/>
      <c r="W207" s="29"/>
      <c r="X207" s="28"/>
      <c r="Y207" s="29"/>
      <c r="Z207" s="28"/>
      <c r="AA207" s="29"/>
      <c r="AB207" s="30">
        <f t="shared" si="6"/>
        <v>0</v>
      </c>
      <c r="AC207" s="31">
        <f t="shared" si="7"/>
        <v>0</v>
      </c>
      <c r="AD207" s="28"/>
      <c r="AE207" s="29"/>
      <c r="AF207" s="28">
        <v>1132412</v>
      </c>
      <c r="AG207" s="32"/>
      <c r="AH207" s="14"/>
      <c r="AI207" s="14"/>
      <c r="AJ207" s="14"/>
      <c r="AK207" s="14"/>
      <c r="AL207" s="14"/>
      <c r="AM207" s="14"/>
      <c r="AN207" s="14"/>
      <c r="AO207" s="14"/>
      <c r="AP207" s="14"/>
      <c r="AQ207" s="14"/>
      <c r="AR207" s="14"/>
      <c r="AS207" s="14"/>
      <c r="AT207" s="14"/>
      <c r="AU207" s="14"/>
      <c r="AV207" s="14"/>
      <c r="AW207" s="14"/>
    </row>
    <row r="208" spans="1:49" ht="12.75">
      <c r="A208" s="33"/>
      <c r="B208" s="34">
        <v>51</v>
      </c>
      <c r="C208" s="27" t="s">
        <v>292</v>
      </c>
      <c r="D208" s="27"/>
      <c r="E208" s="27"/>
      <c r="F208" s="28"/>
      <c r="G208" s="29"/>
      <c r="H208" s="28"/>
      <c r="I208" s="29"/>
      <c r="J208" s="28"/>
      <c r="K208" s="29"/>
      <c r="L208" s="28"/>
      <c r="M208" s="29"/>
      <c r="N208" s="28"/>
      <c r="O208" s="29"/>
      <c r="P208" s="28"/>
      <c r="Q208" s="29"/>
      <c r="R208" s="28"/>
      <c r="S208" s="29"/>
      <c r="T208" s="28"/>
      <c r="U208" s="29"/>
      <c r="V208" s="28"/>
      <c r="W208" s="29"/>
      <c r="X208" s="28"/>
      <c r="Y208" s="29"/>
      <c r="Z208" s="28"/>
      <c r="AA208" s="29"/>
      <c r="AB208" s="30">
        <f t="shared" si="6"/>
        <v>0</v>
      </c>
      <c r="AC208" s="31">
        <f t="shared" si="7"/>
        <v>0</v>
      </c>
      <c r="AD208" s="28"/>
      <c r="AE208" s="29"/>
      <c r="AF208" s="28"/>
      <c r="AG208" s="32"/>
      <c r="AH208" s="14"/>
      <c r="AI208" s="14"/>
      <c r="AJ208" s="14"/>
      <c r="AK208" s="14"/>
      <c r="AL208" s="14"/>
      <c r="AM208" s="14"/>
      <c r="AN208" s="14"/>
      <c r="AO208" s="14"/>
      <c r="AP208" s="14"/>
      <c r="AQ208" s="14"/>
      <c r="AR208" s="14"/>
      <c r="AS208" s="14"/>
      <c r="AT208" s="14"/>
      <c r="AU208" s="14"/>
      <c r="AV208" s="14"/>
      <c r="AW208" s="14"/>
    </row>
    <row r="209" spans="1:49" ht="12.75">
      <c r="A209" s="33"/>
      <c r="B209" s="34"/>
      <c r="C209" s="35"/>
      <c r="D209" s="35" t="s">
        <v>293</v>
      </c>
      <c r="E209" s="35" t="s">
        <v>292</v>
      </c>
      <c r="F209" s="36">
        <v>5000</v>
      </c>
      <c r="G209" s="37"/>
      <c r="H209" s="36"/>
      <c r="I209" s="37"/>
      <c r="J209" s="36"/>
      <c r="K209" s="37"/>
      <c r="L209" s="36"/>
      <c r="M209" s="37"/>
      <c r="N209" s="36"/>
      <c r="O209" s="37"/>
      <c r="P209" s="36"/>
      <c r="Q209" s="37"/>
      <c r="R209" s="36"/>
      <c r="S209" s="37"/>
      <c r="T209" s="36"/>
      <c r="U209" s="37"/>
      <c r="V209" s="36"/>
      <c r="W209" s="37"/>
      <c r="X209" s="36"/>
      <c r="Y209" s="37"/>
      <c r="Z209" s="36"/>
      <c r="AA209" s="37"/>
      <c r="AB209" s="38">
        <f t="shared" si="6"/>
        <v>0</v>
      </c>
      <c r="AC209" s="39">
        <f t="shared" si="7"/>
        <v>0</v>
      </c>
      <c r="AD209" s="36"/>
      <c r="AE209" s="37"/>
      <c r="AF209" s="36">
        <v>5000</v>
      </c>
      <c r="AG209" s="40"/>
      <c r="AH209" s="14"/>
      <c r="AI209" s="14"/>
      <c r="AJ209" s="14"/>
      <c r="AK209" s="14"/>
      <c r="AL209" s="14"/>
      <c r="AM209" s="14"/>
      <c r="AN209" s="14"/>
      <c r="AO209" s="14"/>
      <c r="AP209" s="14"/>
      <c r="AQ209" s="14"/>
      <c r="AR209" s="14"/>
      <c r="AS209" s="14"/>
      <c r="AT209" s="14"/>
      <c r="AU209" s="14"/>
      <c r="AV209" s="14"/>
      <c r="AW209" s="14"/>
    </row>
    <row r="210" spans="1:49" ht="12.75">
      <c r="A210" s="33"/>
      <c r="B210" s="34"/>
      <c r="C210" s="27" t="s">
        <v>294</v>
      </c>
      <c r="D210" s="27"/>
      <c r="E210" s="27"/>
      <c r="F210" s="28">
        <v>5000</v>
      </c>
      <c r="G210" s="29"/>
      <c r="H210" s="28"/>
      <c r="I210" s="29"/>
      <c r="J210" s="28"/>
      <c r="K210" s="29"/>
      <c r="L210" s="28"/>
      <c r="M210" s="29"/>
      <c r="N210" s="28"/>
      <c r="O210" s="29"/>
      <c r="P210" s="28"/>
      <c r="Q210" s="29"/>
      <c r="R210" s="28"/>
      <c r="S210" s="29"/>
      <c r="T210" s="28"/>
      <c r="U210" s="29"/>
      <c r="V210" s="28"/>
      <c r="W210" s="29"/>
      <c r="X210" s="28"/>
      <c r="Y210" s="29"/>
      <c r="Z210" s="28"/>
      <c r="AA210" s="29"/>
      <c r="AB210" s="30">
        <f t="shared" si="6"/>
        <v>0</v>
      </c>
      <c r="AC210" s="31">
        <f t="shared" si="7"/>
        <v>0</v>
      </c>
      <c r="AD210" s="28"/>
      <c r="AE210" s="29"/>
      <c r="AF210" s="28">
        <v>5000</v>
      </c>
      <c r="AG210" s="32"/>
      <c r="AH210" s="14"/>
      <c r="AI210" s="14"/>
      <c r="AJ210" s="14"/>
      <c r="AK210" s="14"/>
      <c r="AL210" s="14"/>
      <c r="AM210" s="14"/>
      <c r="AN210" s="14"/>
      <c r="AO210" s="14"/>
      <c r="AP210" s="14"/>
      <c r="AQ210" s="14"/>
      <c r="AR210" s="14"/>
      <c r="AS210" s="14"/>
      <c r="AT210" s="14"/>
      <c r="AU210" s="14"/>
      <c r="AV210" s="14"/>
      <c r="AW210" s="14"/>
    </row>
    <row r="211" spans="1:49" ht="12.75">
      <c r="A211" s="25" t="s">
        <v>295</v>
      </c>
      <c r="B211" s="26"/>
      <c r="C211" s="27"/>
      <c r="D211" s="27"/>
      <c r="E211" s="27"/>
      <c r="F211" s="28">
        <v>621281048</v>
      </c>
      <c r="G211" s="29">
        <v>4052.8999999999996</v>
      </c>
      <c r="H211" s="28">
        <v>0</v>
      </c>
      <c r="I211" s="29">
        <v>0</v>
      </c>
      <c r="J211" s="28">
        <v>2688804</v>
      </c>
      <c r="K211" s="29">
        <v>4</v>
      </c>
      <c r="L211" s="28">
        <v>6473896</v>
      </c>
      <c r="M211" s="29"/>
      <c r="N211" s="28">
        <v>848809</v>
      </c>
      <c r="O211" s="29"/>
      <c r="P211" s="28">
        <v>3000000</v>
      </c>
      <c r="Q211" s="29"/>
      <c r="R211" s="28">
        <v>15000</v>
      </c>
      <c r="S211" s="29"/>
      <c r="T211" s="28">
        <v>165508</v>
      </c>
      <c r="U211" s="29"/>
      <c r="V211" s="28">
        <v>4064034</v>
      </c>
      <c r="W211" s="29"/>
      <c r="X211" s="28">
        <v>224610</v>
      </c>
      <c r="Y211" s="29"/>
      <c r="Z211" s="28">
        <v>1253752.01</v>
      </c>
      <c r="AA211" s="29">
        <v>2</v>
      </c>
      <c r="AB211" s="30">
        <f t="shared" si="6"/>
        <v>16045609.01</v>
      </c>
      <c r="AC211" s="31">
        <f t="shared" si="7"/>
        <v>2</v>
      </c>
      <c r="AD211" s="28">
        <f>-459217+35000+96000+28000+25000-87814</f>
        <v>-363031</v>
      </c>
      <c r="AE211" s="29">
        <v>4.5</v>
      </c>
      <c r="AF211" s="28">
        <f>639556244+96000+28000-87814-2565990+25000</f>
        <v>637051440</v>
      </c>
      <c r="AG211" s="32">
        <f>4062.4+1-3.5</f>
        <v>4059.9</v>
      </c>
      <c r="AH211" s="14"/>
      <c r="AI211" s="14"/>
      <c r="AJ211" s="14"/>
      <c r="AK211" s="14"/>
      <c r="AL211" s="14"/>
      <c r="AM211" s="14"/>
      <c r="AN211" s="14"/>
      <c r="AO211" s="14"/>
      <c r="AP211" s="14"/>
      <c r="AQ211" s="14"/>
      <c r="AR211" s="14"/>
      <c r="AS211" s="14"/>
      <c r="AT211" s="14"/>
      <c r="AU211" s="14"/>
      <c r="AV211" s="14"/>
      <c r="AW211" s="14"/>
    </row>
    <row r="212" spans="1:49" ht="12.75">
      <c r="A212" s="25"/>
      <c r="B212" s="26"/>
      <c r="C212" s="27"/>
      <c r="D212" s="27"/>
      <c r="E212" s="27"/>
      <c r="F212" s="28"/>
      <c r="G212" s="29"/>
      <c r="H212" s="28"/>
      <c r="I212" s="29"/>
      <c r="J212" s="28"/>
      <c r="K212" s="29"/>
      <c r="L212" s="28"/>
      <c r="M212" s="29"/>
      <c r="N212" s="28"/>
      <c r="O212" s="29"/>
      <c r="P212" s="28"/>
      <c r="Q212" s="29"/>
      <c r="R212" s="28"/>
      <c r="S212" s="29"/>
      <c r="T212" s="28"/>
      <c r="U212" s="29"/>
      <c r="V212" s="28"/>
      <c r="W212" s="29"/>
      <c r="X212" s="28"/>
      <c r="Y212" s="29"/>
      <c r="Z212" s="28"/>
      <c r="AA212" s="29"/>
      <c r="AB212" s="30">
        <f t="shared" si="6"/>
        <v>0</v>
      </c>
      <c r="AC212" s="31">
        <f t="shared" si="7"/>
        <v>0</v>
      </c>
      <c r="AD212" s="28"/>
      <c r="AE212" s="29"/>
      <c r="AF212" s="28"/>
      <c r="AG212" s="32"/>
      <c r="AH212" s="14"/>
      <c r="AI212" s="14"/>
      <c r="AJ212" s="14"/>
      <c r="AK212" s="14"/>
      <c r="AL212" s="14"/>
      <c r="AM212" s="14"/>
      <c r="AN212" s="14"/>
      <c r="AO212" s="14"/>
      <c r="AP212" s="14"/>
      <c r="AQ212" s="14"/>
      <c r="AR212" s="14"/>
      <c r="AS212" s="14"/>
      <c r="AT212" s="14"/>
      <c r="AU212" s="14"/>
      <c r="AV212" s="14"/>
      <c r="AW212" s="14"/>
    </row>
    <row r="213" spans="1:49" ht="12.75">
      <c r="A213" s="33" t="s">
        <v>296</v>
      </c>
      <c r="B213" s="34"/>
      <c r="C213" s="35"/>
      <c r="D213" s="35"/>
      <c r="E213" s="35"/>
      <c r="F213" s="36"/>
      <c r="G213" s="37"/>
      <c r="H213" s="36"/>
      <c r="I213" s="37"/>
      <c r="J213" s="36"/>
      <c r="K213" s="37"/>
      <c r="L213" s="36"/>
      <c r="M213" s="37"/>
      <c r="N213" s="36"/>
      <c r="O213" s="37"/>
      <c r="P213" s="36"/>
      <c r="Q213" s="37"/>
      <c r="R213" s="36"/>
      <c r="S213" s="37"/>
      <c r="T213" s="36"/>
      <c r="U213" s="37"/>
      <c r="V213" s="36"/>
      <c r="W213" s="37"/>
      <c r="X213" s="36"/>
      <c r="Y213" s="37"/>
      <c r="Z213" s="36"/>
      <c r="AA213" s="37"/>
      <c r="AB213" s="38">
        <f t="shared" si="6"/>
        <v>0</v>
      </c>
      <c r="AC213" s="39">
        <f t="shared" si="7"/>
        <v>0</v>
      </c>
      <c r="AD213" s="36"/>
      <c r="AE213" s="37"/>
      <c r="AF213" s="36"/>
      <c r="AG213" s="40"/>
      <c r="AH213" s="14"/>
      <c r="AI213" s="14"/>
      <c r="AJ213" s="14"/>
      <c r="AK213" s="14"/>
      <c r="AL213" s="14"/>
      <c r="AM213" s="14"/>
      <c r="AN213" s="14"/>
      <c r="AO213" s="14"/>
      <c r="AP213" s="14"/>
      <c r="AQ213" s="14"/>
      <c r="AR213" s="14"/>
      <c r="AS213" s="14"/>
      <c r="AT213" s="14"/>
      <c r="AU213" s="14"/>
      <c r="AV213" s="14"/>
      <c r="AW213" s="14"/>
    </row>
    <row r="214" spans="1:49" ht="12.75">
      <c r="A214" s="33"/>
      <c r="B214" s="34">
        <v>52</v>
      </c>
      <c r="C214" s="35" t="s">
        <v>297</v>
      </c>
      <c r="D214" s="35"/>
      <c r="E214" s="35"/>
      <c r="F214" s="36"/>
      <c r="G214" s="37"/>
      <c r="H214" s="36"/>
      <c r="I214" s="37"/>
      <c r="J214" s="36"/>
      <c r="K214" s="37"/>
      <c r="L214" s="36"/>
      <c r="M214" s="37"/>
      <c r="N214" s="36"/>
      <c r="O214" s="37"/>
      <c r="P214" s="36"/>
      <c r="Q214" s="37"/>
      <c r="R214" s="36"/>
      <c r="S214" s="37"/>
      <c r="T214" s="36"/>
      <c r="U214" s="37"/>
      <c r="V214" s="36"/>
      <c r="W214" s="37"/>
      <c r="X214" s="36"/>
      <c r="Y214" s="37"/>
      <c r="Z214" s="36"/>
      <c r="AA214" s="37"/>
      <c r="AB214" s="38">
        <f t="shared" si="6"/>
        <v>0</v>
      </c>
      <c r="AC214" s="39">
        <f t="shared" si="7"/>
        <v>0</v>
      </c>
      <c r="AD214" s="36"/>
      <c r="AE214" s="37"/>
      <c r="AF214" s="36"/>
      <c r="AG214" s="40"/>
      <c r="AH214" s="14"/>
      <c r="AI214" s="14"/>
      <c r="AJ214" s="14"/>
      <c r="AK214" s="14"/>
      <c r="AL214" s="14"/>
      <c r="AM214" s="14"/>
      <c r="AN214" s="14"/>
      <c r="AO214" s="14"/>
      <c r="AP214" s="14"/>
      <c r="AQ214" s="14"/>
      <c r="AR214" s="14"/>
      <c r="AS214" s="14"/>
      <c r="AT214" s="14"/>
      <c r="AU214" s="14"/>
      <c r="AV214" s="14"/>
      <c r="AW214" s="14"/>
    </row>
    <row r="215" spans="1:49" ht="12.75">
      <c r="A215" s="33"/>
      <c r="B215" s="34"/>
      <c r="C215" s="35"/>
      <c r="D215" s="35" t="s">
        <v>298</v>
      </c>
      <c r="E215" s="35" t="s">
        <v>297</v>
      </c>
      <c r="F215" s="36">
        <v>2589377</v>
      </c>
      <c r="G215" s="37">
        <v>1</v>
      </c>
      <c r="H215" s="36"/>
      <c r="I215" s="37"/>
      <c r="J215" s="36"/>
      <c r="K215" s="37"/>
      <c r="L215" s="36"/>
      <c r="M215" s="37"/>
      <c r="N215" s="36"/>
      <c r="O215" s="37"/>
      <c r="P215" s="36"/>
      <c r="Q215" s="37"/>
      <c r="R215" s="36"/>
      <c r="S215" s="37"/>
      <c r="T215" s="36"/>
      <c r="U215" s="37"/>
      <c r="V215" s="36"/>
      <c r="W215" s="37"/>
      <c r="X215" s="36"/>
      <c r="Y215" s="37"/>
      <c r="Z215" s="36"/>
      <c r="AA215" s="37"/>
      <c r="AB215" s="38">
        <f t="shared" si="6"/>
        <v>0</v>
      </c>
      <c r="AC215" s="39">
        <f t="shared" si="7"/>
        <v>0</v>
      </c>
      <c r="AD215" s="36">
        <v>-2182</v>
      </c>
      <c r="AE215" s="37">
        <v>0</v>
      </c>
      <c r="AF215" s="36">
        <v>2587195</v>
      </c>
      <c r="AG215" s="40">
        <v>1</v>
      </c>
      <c r="AH215" s="14"/>
      <c r="AI215" s="14"/>
      <c r="AJ215" s="14"/>
      <c r="AK215" s="14"/>
      <c r="AL215" s="14"/>
      <c r="AM215" s="14"/>
      <c r="AN215" s="14"/>
      <c r="AO215" s="14"/>
      <c r="AP215" s="14"/>
      <c r="AQ215" s="14"/>
      <c r="AR215" s="14"/>
      <c r="AS215" s="14"/>
      <c r="AT215" s="14"/>
      <c r="AU215" s="14"/>
      <c r="AV215" s="14"/>
      <c r="AW215" s="14"/>
    </row>
    <row r="216" spans="1:49" ht="12.75">
      <c r="A216" s="33"/>
      <c r="B216" s="34"/>
      <c r="C216" s="27" t="s">
        <v>299</v>
      </c>
      <c r="D216" s="27"/>
      <c r="E216" s="27"/>
      <c r="F216" s="28">
        <v>2589377</v>
      </c>
      <c r="G216" s="29">
        <v>1</v>
      </c>
      <c r="H216" s="28"/>
      <c r="I216" s="29"/>
      <c r="J216" s="28"/>
      <c r="K216" s="29"/>
      <c r="L216" s="28"/>
      <c r="M216" s="29"/>
      <c r="N216" s="28"/>
      <c r="O216" s="29"/>
      <c r="P216" s="28"/>
      <c r="Q216" s="29"/>
      <c r="R216" s="28"/>
      <c r="S216" s="29"/>
      <c r="T216" s="28"/>
      <c r="U216" s="29"/>
      <c r="V216" s="28"/>
      <c r="W216" s="29"/>
      <c r="X216" s="28"/>
      <c r="Y216" s="29"/>
      <c r="Z216" s="28"/>
      <c r="AA216" s="29"/>
      <c r="AB216" s="30">
        <f t="shared" si="6"/>
        <v>0</v>
      </c>
      <c r="AC216" s="31">
        <f t="shared" si="7"/>
        <v>0</v>
      </c>
      <c r="AD216" s="28">
        <v>-2182</v>
      </c>
      <c r="AE216" s="29">
        <v>0</v>
      </c>
      <c r="AF216" s="28">
        <v>2587195</v>
      </c>
      <c r="AG216" s="32">
        <v>1</v>
      </c>
      <c r="AH216" s="14"/>
      <c r="AI216" s="14"/>
      <c r="AJ216" s="14"/>
      <c r="AK216" s="14"/>
      <c r="AL216" s="14"/>
      <c r="AM216" s="14"/>
      <c r="AN216" s="14"/>
      <c r="AO216" s="14"/>
      <c r="AP216" s="14"/>
      <c r="AQ216" s="14"/>
      <c r="AR216" s="14"/>
      <c r="AS216" s="14"/>
      <c r="AT216" s="14"/>
      <c r="AU216" s="14"/>
      <c r="AV216" s="14"/>
      <c r="AW216" s="14"/>
    </row>
    <row r="217" spans="1:49" ht="12.75">
      <c r="A217" s="33"/>
      <c r="B217" s="34">
        <v>53</v>
      </c>
      <c r="C217" s="27" t="s">
        <v>300</v>
      </c>
      <c r="D217" s="27"/>
      <c r="E217" s="27"/>
      <c r="F217" s="28"/>
      <c r="G217" s="29"/>
      <c r="H217" s="28"/>
      <c r="I217" s="29"/>
      <c r="J217" s="28"/>
      <c r="K217" s="29"/>
      <c r="L217" s="28"/>
      <c r="M217" s="29"/>
      <c r="N217" s="28"/>
      <c r="O217" s="29"/>
      <c r="P217" s="28"/>
      <c r="Q217" s="29"/>
      <c r="R217" s="28"/>
      <c r="S217" s="29"/>
      <c r="T217" s="28"/>
      <c r="U217" s="29"/>
      <c r="V217" s="28"/>
      <c r="W217" s="29"/>
      <c r="X217" s="28"/>
      <c r="Y217" s="29"/>
      <c r="Z217" s="28"/>
      <c r="AA217" s="29"/>
      <c r="AB217" s="30">
        <f t="shared" si="6"/>
        <v>0</v>
      </c>
      <c r="AC217" s="31">
        <f t="shared" si="7"/>
        <v>0</v>
      </c>
      <c r="AD217" s="28"/>
      <c r="AE217" s="29"/>
      <c r="AF217" s="28"/>
      <c r="AG217" s="32"/>
      <c r="AH217" s="14"/>
      <c r="AI217" s="14"/>
      <c r="AJ217" s="14"/>
      <c r="AK217" s="14"/>
      <c r="AL217" s="14"/>
      <c r="AM217" s="14"/>
      <c r="AN217" s="14"/>
      <c r="AO217" s="14"/>
      <c r="AP217" s="14"/>
      <c r="AQ217" s="14"/>
      <c r="AR217" s="14"/>
      <c r="AS217" s="14"/>
      <c r="AT217" s="14"/>
      <c r="AU217" s="14"/>
      <c r="AV217" s="14"/>
      <c r="AW217" s="14"/>
    </row>
    <row r="218" spans="1:49" ht="12.75">
      <c r="A218" s="33"/>
      <c r="B218" s="34"/>
      <c r="C218" s="35"/>
      <c r="D218" s="35" t="s">
        <v>301</v>
      </c>
      <c r="E218" s="35" t="s">
        <v>300</v>
      </c>
      <c r="F218" s="36">
        <v>64000</v>
      </c>
      <c r="G218" s="37"/>
      <c r="H218" s="36"/>
      <c r="I218" s="37"/>
      <c r="J218" s="36"/>
      <c r="K218" s="37"/>
      <c r="L218" s="36"/>
      <c r="M218" s="37"/>
      <c r="N218" s="36"/>
      <c r="O218" s="37"/>
      <c r="P218" s="36"/>
      <c r="Q218" s="37"/>
      <c r="R218" s="36"/>
      <c r="S218" s="37"/>
      <c r="T218" s="36"/>
      <c r="U218" s="37"/>
      <c r="V218" s="36"/>
      <c r="W218" s="37"/>
      <c r="X218" s="36"/>
      <c r="Y218" s="37"/>
      <c r="Z218" s="36"/>
      <c r="AA218" s="37"/>
      <c r="AB218" s="38">
        <f t="shared" si="6"/>
        <v>0</v>
      </c>
      <c r="AC218" s="39">
        <f t="shared" si="7"/>
        <v>0</v>
      </c>
      <c r="AD218" s="36"/>
      <c r="AE218" s="37"/>
      <c r="AF218" s="36">
        <v>64000</v>
      </c>
      <c r="AG218" s="40"/>
      <c r="AH218" s="14"/>
      <c r="AI218" s="14"/>
      <c r="AJ218" s="14"/>
      <c r="AK218" s="14"/>
      <c r="AL218" s="14"/>
      <c r="AM218" s="14"/>
      <c r="AN218" s="14"/>
      <c r="AO218" s="14"/>
      <c r="AP218" s="14"/>
      <c r="AQ218" s="14"/>
      <c r="AR218" s="14"/>
      <c r="AS218" s="14"/>
      <c r="AT218" s="14"/>
      <c r="AU218" s="14"/>
      <c r="AV218" s="14"/>
      <c r="AW218" s="14"/>
    </row>
    <row r="219" spans="1:49" ht="12.75">
      <c r="A219" s="33"/>
      <c r="B219" s="34"/>
      <c r="C219" s="27" t="s">
        <v>302</v>
      </c>
      <c r="D219" s="27"/>
      <c r="E219" s="27"/>
      <c r="F219" s="28">
        <v>64000</v>
      </c>
      <c r="G219" s="29"/>
      <c r="H219" s="28"/>
      <c r="I219" s="29"/>
      <c r="J219" s="28"/>
      <c r="K219" s="29"/>
      <c r="L219" s="28"/>
      <c r="M219" s="29"/>
      <c r="N219" s="28"/>
      <c r="O219" s="29"/>
      <c r="P219" s="28"/>
      <c r="Q219" s="29"/>
      <c r="R219" s="28"/>
      <c r="S219" s="29"/>
      <c r="T219" s="28"/>
      <c r="U219" s="29"/>
      <c r="V219" s="28"/>
      <c r="W219" s="29"/>
      <c r="X219" s="28"/>
      <c r="Y219" s="29"/>
      <c r="Z219" s="28"/>
      <c r="AA219" s="29"/>
      <c r="AB219" s="30">
        <f t="shared" si="6"/>
        <v>0</v>
      </c>
      <c r="AC219" s="31">
        <f t="shared" si="7"/>
        <v>0</v>
      </c>
      <c r="AD219" s="28"/>
      <c r="AE219" s="29"/>
      <c r="AF219" s="28">
        <v>64000</v>
      </c>
      <c r="AG219" s="32"/>
      <c r="AH219" s="14"/>
      <c r="AI219" s="14"/>
      <c r="AJ219" s="14"/>
      <c r="AK219" s="14"/>
      <c r="AL219" s="14"/>
      <c r="AM219" s="14"/>
      <c r="AN219" s="14"/>
      <c r="AO219" s="14"/>
      <c r="AP219" s="14"/>
      <c r="AQ219" s="14"/>
      <c r="AR219" s="14"/>
      <c r="AS219" s="14"/>
      <c r="AT219" s="14"/>
      <c r="AU219" s="14"/>
      <c r="AV219" s="14"/>
      <c r="AW219" s="14"/>
    </row>
    <row r="220" spans="1:49" ht="12.75">
      <c r="A220" s="33"/>
      <c r="B220" s="34">
        <v>54</v>
      </c>
      <c r="C220" s="27" t="s">
        <v>303</v>
      </c>
      <c r="D220" s="27"/>
      <c r="E220" s="27"/>
      <c r="F220" s="28"/>
      <c r="G220" s="29"/>
      <c r="H220" s="28"/>
      <c r="I220" s="29"/>
      <c r="J220" s="28"/>
      <c r="K220" s="29"/>
      <c r="L220" s="28"/>
      <c r="M220" s="29"/>
      <c r="N220" s="28"/>
      <c r="O220" s="29"/>
      <c r="P220" s="28"/>
      <c r="Q220" s="29"/>
      <c r="R220" s="28"/>
      <c r="S220" s="29"/>
      <c r="T220" s="28"/>
      <c r="U220" s="29"/>
      <c r="V220" s="28"/>
      <c r="W220" s="29"/>
      <c r="X220" s="28"/>
      <c r="Y220" s="29"/>
      <c r="Z220" s="28"/>
      <c r="AA220" s="29"/>
      <c r="AB220" s="30">
        <f t="shared" si="6"/>
        <v>0</v>
      </c>
      <c r="AC220" s="31">
        <f t="shared" si="7"/>
        <v>0</v>
      </c>
      <c r="AD220" s="28"/>
      <c r="AE220" s="29"/>
      <c r="AF220" s="28"/>
      <c r="AG220" s="32"/>
      <c r="AH220" s="14"/>
      <c r="AI220" s="14"/>
      <c r="AJ220" s="14"/>
      <c r="AK220" s="14"/>
      <c r="AL220" s="14"/>
      <c r="AM220" s="14"/>
      <c r="AN220" s="14"/>
      <c r="AO220" s="14"/>
      <c r="AP220" s="14"/>
      <c r="AQ220" s="14"/>
      <c r="AR220" s="14"/>
      <c r="AS220" s="14"/>
      <c r="AT220" s="14"/>
      <c r="AU220" s="14"/>
      <c r="AV220" s="14"/>
      <c r="AW220" s="14"/>
    </row>
    <row r="221" spans="1:49" ht="12.75">
      <c r="A221" s="33"/>
      <c r="B221" s="34"/>
      <c r="C221" s="35"/>
      <c r="D221" s="35" t="s">
        <v>304</v>
      </c>
      <c r="E221" s="35" t="s">
        <v>303</v>
      </c>
      <c r="F221" s="36">
        <v>2767183</v>
      </c>
      <c r="G221" s="37">
        <v>8</v>
      </c>
      <c r="H221" s="36"/>
      <c r="I221" s="37"/>
      <c r="J221" s="36"/>
      <c r="K221" s="37"/>
      <c r="L221" s="36"/>
      <c r="M221" s="37"/>
      <c r="N221" s="36"/>
      <c r="O221" s="37"/>
      <c r="P221" s="36"/>
      <c r="Q221" s="37"/>
      <c r="R221" s="36"/>
      <c r="S221" s="37"/>
      <c r="T221" s="36"/>
      <c r="U221" s="37"/>
      <c r="V221" s="36"/>
      <c r="W221" s="37"/>
      <c r="X221" s="36"/>
      <c r="Y221" s="37"/>
      <c r="Z221" s="36"/>
      <c r="AA221" s="37"/>
      <c r="AB221" s="38">
        <f t="shared" si="6"/>
        <v>0</v>
      </c>
      <c r="AC221" s="39">
        <f t="shared" si="7"/>
        <v>0</v>
      </c>
      <c r="AD221" s="36">
        <v>-18231</v>
      </c>
      <c r="AE221" s="37">
        <v>0</v>
      </c>
      <c r="AF221" s="36">
        <v>2748952</v>
      </c>
      <c r="AG221" s="40">
        <v>8</v>
      </c>
      <c r="AH221" s="14"/>
      <c r="AI221" s="14"/>
      <c r="AJ221" s="14"/>
      <c r="AK221" s="14"/>
      <c r="AL221" s="14"/>
      <c r="AM221" s="14"/>
      <c r="AN221" s="14"/>
      <c r="AO221" s="14"/>
      <c r="AP221" s="14"/>
      <c r="AQ221" s="14"/>
      <c r="AR221" s="14"/>
      <c r="AS221" s="14"/>
      <c r="AT221" s="14"/>
      <c r="AU221" s="14"/>
      <c r="AV221" s="14"/>
      <c r="AW221" s="14"/>
    </row>
    <row r="222" spans="1:49" ht="12.75">
      <c r="A222" s="33"/>
      <c r="B222" s="34"/>
      <c r="C222" s="27" t="s">
        <v>305</v>
      </c>
      <c r="D222" s="27"/>
      <c r="E222" s="27"/>
      <c r="F222" s="28">
        <v>2767183</v>
      </c>
      <c r="G222" s="29">
        <v>8</v>
      </c>
      <c r="H222" s="28"/>
      <c r="I222" s="29"/>
      <c r="J222" s="28"/>
      <c r="K222" s="29"/>
      <c r="L222" s="28"/>
      <c r="M222" s="29"/>
      <c r="N222" s="28"/>
      <c r="O222" s="29"/>
      <c r="P222" s="28"/>
      <c r="Q222" s="29"/>
      <c r="R222" s="28"/>
      <c r="S222" s="29"/>
      <c r="T222" s="28"/>
      <c r="U222" s="29"/>
      <c r="V222" s="28"/>
      <c r="W222" s="29"/>
      <c r="X222" s="28"/>
      <c r="Y222" s="29"/>
      <c r="Z222" s="28"/>
      <c r="AA222" s="29"/>
      <c r="AB222" s="30">
        <f t="shared" si="6"/>
        <v>0</v>
      </c>
      <c r="AC222" s="31">
        <f t="shared" si="7"/>
        <v>0</v>
      </c>
      <c r="AD222" s="28">
        <v>-18231</v>
      </c>
      <c r="AE222" s="29">
        <v>0</v>
      </c>
      <c r="AF222" s="28">
        <v>2748952</v>
      </c>
      <c r="AG222" s="32">
        <v>8</v>
      </c>
      <c r="AH222" s="14"/>
      <c r="AI222" s="14"/>
      <c r="AJ222" s="14"/>
      <c r="AK222" s="14"/>
      <c r="AL222" s="14"/>
      <c r="AM222" s="14"/>
      <c r="AN222" s="14"/>
      <c r="AO222" s="14"/>
      <c r="AP222" s="14"/>
      <c r="AQ222" s="14"/>
      <c r="AR222" s="14"/>
      <c r="AS222" s="14"/>
      <c r="AT222" s="14"/>
      <c r="AU222" s="14"/>
      <c r="AV222" s="14"/>
      <c r="AW222" s="14"/>
    </row>
    <row r="223" spans="1:49" ht="12.75">
      <c r="A223" s="33"/>
      <c r="B223" s="34">
        <v>55</v>
      </c>
      <c r="C223" s="27" t="s">
        <v>306</v>
      </c>
      <c r="D223" s="27"/>
      <c r="E223" s="27"/>
      <c r="F223" s="28"/>
      <c r="G223" s="29"/>
      <c r="H223" s="28"/>
      <c r="I223" s="29"/>
      <c r="J223" s="28"/>
      <c r="K223" s="29"/>
      <c r="L223" s="28"/>
      <c r="M223" s="29"/>
      <c r="N223" s="28"/>
      <c r="O223" s="29"/>
      <c r="P223" s="28"/>
      <c r="Q223" s="29"/>
      <c r="R223" s="28"/>
      <c r="S223" s="29"/>
      <c r="T223" s="28"/>
      <c r="U223" s="29"/>
      <c r="V223" s="28"/>
      <c r="W223" s="29"/>
      <c r="X223" s="28"/>
      <c r="Y223" s="29"/>
      <c r="Z223" s="28"/>
      <c r="AA223" s="29"/>
      <c r="AB223" s="30">
        <f t="shared" si="6"/>
        <v>0</v>
      </c>
      <c r="AC223" s="31">
        <f t="shared" si="7"/>
        <v>0</v>
      </c>
      <c r="AD223" s="28"/>
      <c r="AE223" s="29"/>
      <c r="AF223" s="28"/>
      <c r="AG223" s="32"/>
      <c r="AH223" s="14"/>
      <c r="AI223" s="14"/>
      <c r="AJ223" s="14"/>
      <c r="AK223" s="14"/>
      <c r="AL223" s="14"/>
      <c r="AM223" s="14"/>
      <c r="AN223" s="14"/>
      <c r="AO223" s="14"/>
      <c r="AP223" s="14"/>
      <c r="AQ223" s="14"/>
      <c r="AR223" s="14"/>
      <c r="AS223" s="14"/>
      <c r="AT223" s="14"/>
      <c r="AU223" s="14"/>
      <c r="AV223" s="14"/>
      <c r="AW223" s="14"/>
    </row>
    <row r="224" spans="1:49" ht="12.75">
      <c r="A224" s="33"/>
      <c r="B224" s="34"/>
      <c r="C224" s="35"/>
      <c r="D224" s="35" t="s">
        <v>307</v>
      </c>
      <c r="E224" s="35" t="s">
        <v>308</v>
      </c>
      <c r="F224" s="36">
        <v>5943646</v>
      </c>
      <c r="G224" s="37">
        <v>4</v>
      </c>
      <c r="H224" s="36"/>
      <c r="I224" s="37"/>
      <c r="J224" s="36"/>
      <c r="K224" s="37"/>
      <c r="L224" s="36"/>
      <c r="M224" s="37"/>
      <c r="N224" s="36"/>
      <c r="O224" s="37"/>
      <c r="P224" s="36"/>
      <c r="Q224" s="37"/>
      <c r="R224" s="36"/>
      <c r="S224" s="37"/>
      <c r="T224" s="36"/>
      <c r="U224" s="37"/>
      <c r="V224" s="36"/>
      <c r="W224" s="37"/>
      <c r="X224" s="36"/>
      <c r="Y224" s="37"/>
      <c r="Z224" s="36"/>
      <c r="AA224" s="37"/>
      <c r="AB224" s="38">
        <f t="shared" si="6"/>
        <v>0</v>
      </c>
      <c r="AC224" s="39">
        <f t="shared" si="7"/>
        <v>0</v>
      </c>
      <c r="AD224" s="36">
        <v>-41663</v>
      </c>
      <c r="AE224" s="37">
        <v>0</v>
      </c>
      <c r="AF224" s="36">
        <v>5901983</v>
      </c>
      <c r="AG224" s="40">
        <v>4</v>
      </c>
      <c r="AH224" s="14"/>
      <c r="AI224" s="14"/>
      <c r="AJ224" s="14"/>
      <c r="AK224" s="14"/>
      <c r="AL224" s="14"/>
      <c r="AM224" s="14"/>
      <c r="AN224" s="14"/>
      <c r="AO224" s="14"/>
      <c r="AP224" s="14"/>
      <c r="AQ224" s="14"/>
      <c r="AR224" s="14"/>
      <c r="AS224" s="14"/>
      <c r="AT224" s="14"/>
      <c r="AU224" s="14"/>
      <c r="AV224" s="14"/>
      <c r="AW224" s="14"/>
    </row>
    <row r="225" spans="1:49" ht="12.75">
      <c r="A225" s="33"/>
      <c r="B225" s="34"/>
      <c r="C225" s="35"/>
      <c r="D225" s="35" t="s">
        <v>309</v>
      </c>
      <c r="E225" s="35" t="s">
        <v>310</v>
      </c>
      <c r="F225" s="36">
        <v>22435855</v>
      </c>
      <c r="G225" s="37">
        <v>12</v>
      </c>
      <c r="H225" s="36"/>
      <c r="I225" s="37"/>
      <c r="J225" s="36"/>
      <c r="K225" s="37"/>
      <c r="L225" s="36"/>
      <c r="M225" s="37"/>
      <c r="N225" s="36"/>
      <c r="O225" s="37"/>
      <c r="P225" s="36"/>
      <c r="Q225" s="37"/>
      <c r="R225" s="36"/>
      <c r="S225" s="37"/>
      <c r="T225" s="36"/>
      <c r="U225" s="37"/>
      <c r="V225" s="36"/>
      <c r="W225" s="37"/>
      <c r="X225" s="36"/>
      <c r="Y225" s="37"/>
      <c r="Z225" s="36"/>
      <c r="AA225" s="37"/>
      <c r="AB225" s="38">
        <f t="shared" si="6"/>
        <v>0</v>
      </c>
      <c r="AC225" s="39">
        <f t="shared" si="7"/>
        <v>0</v>
      </c>
      <c r="AD225" s="36"/>
      <c r="AE225" s="37"/>
      <c r="AF225" s="36">
        <v>22435855</v>
      </c>
      <c r="AG225" s="40">
        <v>12</v>
      </c>
      <c r="AH225" s="14"/>
      <c r="AI225" s="14"/>
      <c r="AJ225" s="14"/>
      <c r="AK225" s="14"/>
      <c r="AL225" s="14"/>
      <c r="AM225" s="14"/>
      <c r="AN225" s="14"/>
      <c r="AO225" s="14"/>
      <c r="AP225" s="14"/>
      <c r="AQ225" s="14"/>
      <c r="AR225" s="14"/>
      <c r="AS225" s="14"/>
      <c r="AT225" s="14"/>
      <c r="AU225" s="14"/>
      <c r="AV225" s="14"/>
      <c r="AW225" s="14"/>
    </row>
    <row r="226" spans="1:49" ht="12.75">
      <c r="A226" s="33"/>
      <c r="B226" s="34"/>
      <c r="C226" s="27" t="s">
        <v>311</v>
      </c>
      <c r="D226" s="27"/>
      <c r="E226" s="27"/>
      <c r="F226" s="28">
        <v>28379501</v>
      </c>
      <c r="G226" s="29">
        <v>16</v>
      </c>
      <c r="H226" s="28"/>
      <c r="I226" s="29"/>
      <c r="J226" s="28"/>
      <c r="K226" s="29"/>
      <c r="L226" s="28"/>
      <c r="M226" s="29"/>
      <c r="N226" s="28"/>
      <c r="O226" s="29"/>
      <c r="P226" s="28"/>
      <c r="Q226" s="29"/>
      <c r="R226" s="28"/>
      <c r="S226" s="29"/>
      <c r="T226" s="28"/>
      <c r="U226" s="29"/>
      <c r="V226" s="28"/>
      <c r="W226" s="29"/>
      <c r="X226" s="28"/>
      <c r="Y226" s="29"/>
      <c r="Z226" s="28"/>
      <c r="AA226" s="29"/>
      <c r="AB226" s="30">
        <f t="shared" si="6"/>
        <v>0</v>
      </c>
      <c r="AC226" s="31">
        <f t="shared" si="7"/>
        <v>0</v>
      </c>
      <c r="AD226" s="28">
        <v>-41663</v>
      </c>
      <c r="AE226" s="29">
        <v>0</v>
      </c>
      <c r="AF226" s="28">
        <v>28337838</v>
      </c>
      <c r="AG226" s="32">
        <v>16</v>
      </c>
      <c r="AH226" s="14"/>
      <c r="AI226" s="14"/>
      <c r="AJ226" s="14"/>
      <c r="AK226" s="14"/>
      <c r="AL226" s="14"/>
      <c r="AM226" s="14"/>
      <c r="AN226" s="14"/>
      <c r="AO226" s="14"/>
      <c r="AP226" s="14"/>
      <c r="AQ226" s="14"/>
      <c r="AR226" s="14"/>
      <c r="AS226" s="14"/>
      <c r="AT226" s="14"/>
      <c r="AU226" s="14"/>
      <c r="AV226" s="14"/>
      <c r="AW226" s="14"/>
    </row>
    <row r="227" spans="1:49" ht="12.75">
      <c r="A227" s="33"/>
      <c r="B227" s="34">
        <v>56</v>
      </c>
      <c r="C227" s="27" t="s">
        <v>312</v>
      </c>
      <c r="D227" s="27"/>
      <c r="E227" s="27"/>
      <c r="F227" s="28"/>
      <c r="G227" s="29"/>
      <c r="H227" s="28"/>
      <c r="I227" s="29"/>
      <c r="J227" s="28"/>
      <c r="K227" s="29"/>
      <c r="L227" s="28"/>
      <c r="M227" s="29"/>
      <c r="N227" s="28"/>
      <c r="O227" s="29"/>
      <c r="P227" s="28"/>
      <c r="Q227" s="29"/>
      <c r="R227" s="28"/>
      <c r="S227" s="29"/>
      <c r="T227" s="28"/>
      <c r="U227" s="29"/>
      <c r="V227" s="28"/>
      <c r="W227" s="29"/>
      <c r="X227" s="28"/>
      <c r="Y227" s="29"/>
      <c r="Z227" s="28"/>
      <c r="AA227" s="29"/>
      <c r="AB227" s="30">
        <f t="shared" si="6"/>
        <v>0</v>
      </c>
      <c r="AC227" s="31">
        <f t="shared" si="7"/>
        <v>0</v>
      </c>
      <c r="AD227" s="28"/>
      <c r="AE227" s="29"/>
      <c r="AF227" s="28"/>
      <c r="AG227" s="32"/>
      <c r="AH227" s="14"/>
      <c r="AI227" s="14"/>
      <c r="AJ227" s="14"/>
      <c r="AK227" s="14"/>
      <c r="AL227" s="14"/>
      <c r="AM227" s="14"/>
      <c r="AN227" s="14"/>
      <c r="AO227" s="14"/>
      <c r="AP227" s="14"/>
      <c r="AQ227" s="14"/>
      <c r="AR227" s="14"/>
      <c r="AS227" s="14"/>
      <c r="AT227" s="14"/>
      <c r="AU227" s="14"/>
      <c r="AV227" s="14"/>
      <c r="AW227" s="14"/>
    </row>
    <row r="228" spans="1:49" ht="12.75">
      <c r="A228" s="33"/>
      <c r="B228" s="34"/>
      <c r="C228" s="35"/>
      <c r="D228" s="35" t="s">
        <v>313</v>
      </c>
      <c r="E228" s="35" t="s">
        <v>312</v>
      </c>
      <c r="F228" s="36">
        <v>6461293</v>
      </c>
      <c r="G228" s="37">
        <v>36</v>
      </c>
      <c r="H228" s="36"/>
      <c r="I228" s="37"/>
      <c r="J228" s="36">
        <v>-537</v>
      </c>
      <c r="K228" s="37">
        <v>0</v>
      </c>
      <c r="L228" s="36"/>
      <c r="M228" s="37"/>
      <c r="N228" s="36"/>
      <c r="O228" s="37"/>
      <c r="P228" s="36"/>
      <c r="Q228" s="37"/>
      <c r="R228" s="36"/>
      <c r="S228" s="37"/>
      <c r="T228" s="36"/>
      <c r="U228" s="37"/>
      <c r="V228" s="36"/>
      <c r="W228" s="37"/>
      <c r="X228" s="36"/>
      <c r="Y228" s="37"/>
      <c r="Z228" s="36"/>
      <c r="AA228" s="37"/>
      <c r="AB228" s="38">
        <f t="shared" si="6"/>
        <v>0</v>
      </c>
      <c r="AC228" s="39">
        <f t="shared" si="7"/>
        <v>0</v>
      </c>
      <c r="AD228" s="36">
        <v>-91346</v>
      </c>
      <c r="AE228" s="37">
        <v>0</v>
      </c>
      <c r="AF228" s="36">
        <v>6369410</v>
      </c>
      <c r="AG228" s="40">
        <v>36</v>
      </c>
      <c r="AH228" s="14"/>
      <c r="AI228" s="14"/>
      <c r="AJ228" s="14"/>
      <c r="AK228" s="14"/>
      <c r="AL228" s="14"/>
      <c r="AM228" s="14"/>
      <c r="AN228" s="14"/>
      <c r="AO228" s="14"/>
      <c r="AP228" s="14"/>
      <c r="AQ228" s="14"/>
      <c r="AR228" s="14"/>
      <c r="AS228" s="14"/>
      <c r="AT228" s="14"/>
      <c r="AU228" s="14"/>
      <c r="AV228" s="14"/>
      <c r="AW228" s="14"/>
    </row>
    <row r="229" spans="1:49" ht="12.75">
      <c r="A229" s="33"/>
      <c r="B229" s="34"/>
      <c r="C229" s="27" t="s">
        <v>314</v>
      </c>
      <c r="D229" s="27"/>
      <c r="E229" s="27"/>
      <c r="F229" s="28">
        <v>6461293</v>
      </c>
      <c r="G229" s="29">
        <v>36</v>
      </c>
      <c r="H229" s="28"/>
      <c r="I229" s="29"/>
      <c r="J229" s="28">
        <v>-537</v>
      </c>
      <c r="K229" s="29">
        <v>0</v>
      </c>
      <c r="L229" s="28"/>
      <c r="M229" s="29"/>
      <c r="N229" s="28"/>
      <c r="O229" s="29"/>
      <c r="P229" s="28"/>
      <c r="Q229" s="29"/>
      <c r="R229" s="28"/>
      <c r="S229" s="29"/>
      <c r="T229" s="28"/>
      <c r="U229" s="29"/>
      <c r="V229" s="28"/>
      <c r="W229" s="29"/>
      <c r="X229" s="28"/>
      <c r="Y229" s="29"/>
      <c r="Z229" s="28"/>
      <c r="AA229" s="29"/>
      <c r="AB229" s="30">
        <f t="shared" si="6"/>
        <v>0</v>
      </c>
      <c r="AC229" s="31">
        <f t="shared" si="7"/>
        <v>0</v>
      </c>
      <c r="AD229" s="28">
        <v>-91346</v>
      </c>
      <c r="AE229" s="29">
        <v>0</v>
      </c>
      <c r="AF229" s="28">
        <v>6369410</v>
      </c>
      <c r="AG229" s="32">
        <v>36</v>
      </c>
      <c r="AH229" s="14"/>
      <c r="AI229" s="14"/>
      <c r="AJ229" s="14"/>
      <c r="AK229" s="14"/>
      <c r="AL229" s="14"/>
      <c r="AM229" s="14"/>
      <c r="AN229" s="14"/>
      <c r="AO229" s="14"/>
      <c r="AP229" s="14"/>
      <c r="AQ229" s="14"/>
      <c r="AR229" s="14"/>
      <c r="AS229" s="14"/>
      <c r="AT229" s="14"/>
      <c r="AU229" s="14"/>
      <c r="AV229" s="14"/>
      <c r="AW229" s="14"/>
    </row>
    <row r="230" spans="1:49" ht="12.75">
      <c r="A230" s="33"/>
      <c r="B230" s="34">
        <v>57</v>
      </c>
      <c r="C230" s="27" t="s">
        <v>315</v>
      </c>
      <c r="D230" s="27"/>
      <c r="E230" s="27"/>
      <c r="F230" s="28"/>
      <c r="G230" s="29"/>
      <c r="H230" s="28"/>
      <c r="I230" s="29"/>
      <c r="J230" s="28"/>
      <c r="K230" s="29"/>
      <c r="L230" s="28"/>
      <c r="M230" s="29"/>
      <c r="N230" s="28"/>
      <c r="O230" s="29"/>
      <c r="P230" s="28"/>
      <c r="Q230" s="29"/>
      <c r="R230" s="28"/>
      <c r="S230" s="29"/>
      <c r="T230" s="28"/>
      <c r="U230" s="29"/>
      <c r="V230" s="28"/>
      <c r="W230" s="29"/>
      <c r="X230" s="28"/>
      <c r="Y230" s="29"/>
      <c r="Z230" s="28"/>
      <c r="AA230" s="29"/>
      <c r="AB230" s="30">
        <f t="shared" si="6"/>
        <v>0</v>
      </c>
      <c r="AC230" s="31">
        <f t="shared" si="7"/>
        <v>0</v>
      </c>
      <c r="AD230" s="28"/>
      <c r="AE230" s="29"/>
      <c r="AF230" s="28"/>
      <c r="AG230" s="32"/>
      <c r="AH230" s="14"/>
      <c r="AI230" s="14"/>
      <c r="AJ230" s="14"/>
      <c r="AK230" s="14"/>
      <c r="AL230" s="14"/>
      <c r="AM230" s="14"/>
      <c r="AN230" s="14"/>
      <c r="AO230" s="14"/>
      <c r="AP230" s="14"/>
      <c r="AQ230" s="14"/>
      <c r="AR230" s="14"/>
      <c r="AS230" s="14"/>
      <c r="AT230" s="14"/>
      <c r="AU230" s="14"/>
      <c r="AV230" s="14"/>
      <c r="AW230" s="14"/>
    </row>
    <row r="231" spans="1:49" ht="12.75">
      <c r="A231" s="33"/>
      <c r="B231" s="34"/>
      <c r="C231" s="35"/>
      <c r="D231" s="35" t="s">
        <v>316</v>
      </c>
      <c r="E231" s="35" t="s">
        <v>317</v>
      </c>
      <c r="F231" s="36">
        <v>2089001</v>
      </c>
      <c r="G231" s="37">
        <v>8.5</v>
      </c>
      <c r="H231" s="36"/>
      <c r="I231" s="37"/>
      <c r="J231" s="36"/>
      <c r="K231" s="37"/>
      <c r="L231" s="36"/>
      <c r="M231" s="37"/>
      <c r="N231" s="36"/>
      <c r="O231" s="37"/>
      <c r="P231" s="36"/>
      <c r="Q231" s="37"/>
      <c r="R231" s="36"/>
      <c r="S231" s="37"/>
      <c r="T231" s="36"/>
      <c r="U231" s="37"/>
      <c r="V231" s="36"/>
      <c r="W231" s="37"/>
      <c r="X231" s="36"/>
      <c r="Y231" s="37"/>
      <c r="Z231" s="36"/>
      <c r="AA231" s="37"/>
      <c r="AB231" s="38">
        <f t="shared" si="6"/>
        <v>0</v>
      </c>
      <c r="AC231" s="39">
        <f t="shared" si="7"/>
        <v>0</v>
      </c>
      <c r="AD231" s="36">
        <v>-19394</v>
      </c>
      <c r="AE231" s="37">
        <v>0</v>
      </c>
      <c r="AF231" s="36">
        <v>2069607</v>
      </c>
      <c r="AG231" s="40">
        <v>8.5</v>
      </c>
      <c r="AH231" s="14"/>
      <c r="AI231" s="14"/>
      <c r="AJ231" s="14"/>
      <c r="AK231" s="14"/>
      <c r="AL231" s="14"/>
      <c r="AM231" s="14"/>
      <c r="AN231" s="14"/>
      <c r="AO231" s="14"/>
      <c r="AP231" s="14"/>
      <c r="AQ231" s="14"/>
      <c r="AR231" s="14"/>
      <c r="AS231" s="14"/>
      <c r="AT231" s="14"/>
      <c r="AU231" s="14"/>
      <c r="AV231" s="14"/>
      <c r="AW231" s="14"/>
    </row>
    <row r="232" spans="1:49" ht="12.75">
      <c r="A232" s="33"/>
      <c r="B232" s="34"/>
      <c r="C232" s="27" t="s">
        <v>318</v>
      </c>
      <c r="D232" s="27"/>
      <c r="E232" s="27"/>
      <c r="F232" s="28">
        <v>2089001</v>
      </c>
      <c r="G232" s="29">
        <v>8.5</v>
      </c>
      <c r="H232" s="28"/>
      <c r="I232" s="29"/>
      <c r="J232" s="28"/>
      <c r="K232" s="29"/>
      <c r="L232" s="28"/>
      <c r="M232" s="29"/>
      <c r="N232" s="28"/>
      <c r="O232" s="29"/>
      <c r="P232" s="28"/>
      <c r="Q232" s="29"/>
      <c r="R232" s="28"/>
      <c r="S232" s="29"/>
      <c r="T232" s="28"/>
      <c r="U232" s="29"/>
      <c r="V232" s="28"/>
      <c r="W232" s="29"/>
      <c r="X232" s="28"/>
      <c r="Y232" s="29"/>
      <c r="Z232" s="28"/>
      <c r="AA232" s="29"/>
      <c r="AB232" s="30">
        <f t="shared" si="6"/>
        <v>0</v>
      </c>
      <c r="AC232" s="31">
        <f t="shared" si="7"/>
        <v>0</v>
      </c>
      <c r="AD232" s="28">
        <v>-19394</v>
      </c>
      <c r="AE232" s="29">
        <v>0</v>
      </c>
      <c r="AF232" s="28">
        <v>2069607</v>
      </c>
      <c r="AG232" s="32">
        <v>8.5</v>
      </c>
      <c r="AH232" s="14"/>
      <c r="AI232" s="14"/>
      <c r="AJ232" s="14"/>
      <c r="AK232" s="14"/>
      <c r="AL232" s="14"/>
      <c r="AM232" s="14"/>
      <c r="AN232" s="14"/>
      <c r="AO232" s="14"/>
      <c r="AP232" s="14"/>
      <c r="AQ232" s="14"/>
      <c r="AR232" s="14"/>
      <c r="AS232" s="14"/>
      <c r="AT232" s="14"/>
      <c r="AU232" s="14"/>
      <c r="AV232" s="14"/>
      <c r="AW232" s="14"/>
    </row>
    <row r="233" spans="1:49" ht="12.75">
      <c r="A233" s="33"/>
      <c r="B233" s="34">
        <v>58</v>
      </c>
      <c r="C233" s="27" t="s">
        <v>319</v>
      </c>
      <c r="D233" s="27"/>
      <c r="E233" s="27"/>
      <c r="F233" s="28"/>
      <c r="G233" s="29"/>
      <c r="H233" s="28"/>
      <c r="I233" s="29"/>
      <c r="J233" s="28"/>
      <c r="K233" s="29"/>
      <c r="L233" s="28"/>
      <c r="M233" s="29"/>
      <c r="N233" s="28"/>
      <c r="O233" s="29"/>
      <c r="P233" s="28"/>
      <c r="Q233" s="29"/>
      <c r="R233" s="28"/>
      <c r="S233" s="29"/>
      <c r="T233" s="28"/>
      <c r="U233" s="29"/>
      <c r="V233" s="28"/>
      <c r="W233" s="29"/>
      <c r="X233" s="28"/>
      <c r="Y233" s="29"/>
      <c r="Z233" s="28"/>
      <c r="AA233" s="29"/>
      <c r="AB233" s="30">
        <f t="shared" si="6"/>
        <v>0</v>
      </c>
      <c r="AC233" s="31">
        <f t="shared" si="7"/>
        <v>0</v>
      </c>
      <c r="AD233" s="28"/>
      <c r="AE233" s="29"/>
      <c r="AF233" s="28"/>
      <c r="AG233" s="32"/>
      <c r="AH233" s="14"/>
      <c r="AI233" s="14"/>
      <c r="AJ233" s="14"/>
      <c r="AK233" s="14"/>
      <c r="AL233" s="14"/>
      <c r="AM233" s="14"/>
      <c r="AN233" s="14"/>
      <c r="AO233" s="14"/>
      <c r="AP233" s="14"/>
      <c r="AQ233" s="14"/>
      <c r="AR233" s="14"/>
      <c r="AS233" s="14"/>
      <c r="AT233" s="14"/>
      <c r="AU233" s="14"/>
      <c r="AV233" s="14"/>
      <c r="AW233" s="14"/>
    </row>
    <row r="234" spans="1:49" ht="12.75">
      <c r="A234" s="33"/>
      <c r="B234" s="34"/>
      <c r="C234" s="35"/>
      <c r="D234" s="35" t="s">
        <v>320</v>
      </c>
      <c r="E234" s="35" t="s">
        <v>319</v>
      </c>
      <c r="F234" s="36">
        <v>23766745</v>
      </c>
      <c r="G234" s="37">
        <v>11</v>
      </c>
      <c r="H234" s="36"/>
      <c r="I234" s="37"/>
      <c r="J234" s="36">
        <v>4745033</v>
      </c>
      <c r="K234" s="37">
        <v>0</v>
      </c>
      <c r="L234" s="36"/>
      <c r="M234" s="37"/>
      <c r="N234" s="36"/>
      <c r="O234" s="37"/>
      <c r="P234" s="36"/>
      <c r="Q234" s="37"/>
      <c r="R234" s="36"/>
      <c r="S234" s="37"/>
      <c r="T234" s="36"/>
      <c r="U234" s="37"/>
      <c r="V234" s="36"/>
      <c r="W234" s="37"/>
      <c r="X234" s="36"/>
      <c r="Y234" s="37"/>
      <c r="Z234" s="36"/>
      <c r="AA234" s="37"/>
      <c r="AB234" s="38">
        <f t="shared" si="6"/>
        <v>0</v>
      </c>
      <c r="AC234" s="39">
        <f t="shared" si="7"/>
        <v>0</v>
      </c>
      <c r="AD234" s="36">
        <v>-26913</v>
      </c>
      <c r="AE234" s="37">
        <v>0</v>
      </c>
      <c r="AF234" s="36">
        <v>28484865</v>
      </c>
      <c r="AG234" s="40">
        <v>11</v>
      </c>
      <c r="AH234" s="14"/>
      <c r="AI234" s="14"/>
      <c r="AJ234" s="14"/>
      <c r="AK234" s="14"/>
      <c r="AL234" s="14"/>
      <c r="AM234" s="14"/>
      <c r="AN234" s="14"/>
      <c r="AO234" s="14"/>
      <c r="AP234" s="14"/>
      <c r="AQ234" s="14"/>
      <c r="AR234" s="14"/>
      <c r="AS234" s="14"/>
      <c r="AT234" s="14"/>
      <c r="AU234" s="14"/>
      <c r="AV234" s="14"/>
      <c r="AW234" s="14"/>
    </row>
    <row r="235" spans="1:49" ht="12.75">
      <c r="A235" s="33"/>
      <c r="B235" s="34"/>
      <c r="C235" s="27" t="s">
        <v>321</v>
      </c>
      <c r="D235" s="27"/>
      <c r="E235" s="27"/>
      <c r="F235" s="28">
        <v>23766745</v>
      </c>
      <c r="G235" s="29">
        <v>11</v>
      </c>
      <c r="H235" s="28"/>
      <c r="I235" s="29"/>
      <c r="J235" s="28">
        <v>4745033</v>
      </c>
      <c r="K235" s="29">
        <v>0</v>
      </c>
      <c r="L235" s="28"/>
      <c r="M235" s="29"/>
      <c r="N235" s="28"/>
      <c r="O235" s="29"/>
      <c r="P235" s="28"/>
      <c r="Q235" s="29"/>
      <c r="R235" s="28"/>
      <c r="S235" s="29"/>
      <c r="T235" s="28"/>
      <c r="U235" s="29"/>
      <c r="V235" s="28"/>
      <c r="W235" s="29"/>
      <c r="X235" s="28"/>
      <c r="Y235" s="29"/>
      <c r="Z235" s="28"/>
      <c r="AA235" s="29"/>
      <c r="AB235" s="30">
        <f t="shared" si="6"/>
        <v>0</v>
      </c>
      <c r="AC235" s="31">
        <f t="shared" si="7"/>
        <v>0</v>
      </c>
      <c r="AD235" s="28">
        <v>-26913</v>
      </c>
      <c r="AE235" s="29">
        <v>0</v>
      </c>
      <c r="AF235" s="28">
        <v>28484865</v>
      </c>
      <c r="AG235" s="32">
        <v>11</v>
      </c>
      <c r="AH235" s="14"/>
      <c r="AI235" s="14"/>
      <c r="AJ235" s="14"/>
      <c r="AK235" s="14"/>
      <c r="AL235" s="14"/>
      <c r="AM235" s="14"/>
      <c r="AN235" s="14"/>
      <c r="AO235" s="14"/>
      <c r="AP235" s="14"/>
      <c r="AQ235" s="14"/>
      <c r="AR235" s="14"/>
      <c r="AS235" s="14"/>
      <c r="AT235" s="14"/>
      <c r="AU235" s="14"/>
      <c r="AV235" s="14"/>
      <c r="AW235" s="14"/>
    </row>
    <row r="236" spans="1:49" ht="12.75">
      <c r="A236" s="33"/>
      <c r="B236" s="34">
        <v>59</v>
      </c>
      <c r="C236" s="27" t="s">
        <v>322</v>
      </c>
      <c r="D236" s="27"/>
      <c r="E236" s="27"/>
      <c r="F236" s="28"/>
      <c r="G236" s="29"/>
      <c r="H236" s="28"/>
      <c r="I236" s="29"/>
      <c r="J236" s="28"/>
      <c r="K236" s="29"/>
      <c r="L236" s="28"/>
      <c r="M236" s="29"/>
      <c r="N236" s="28"/>
      <c r="O236" s="29"/>
      <c r="P236" s="28"/>
      <c r="Q236" s="29"/>
      <c r="R236" s="28"/>
      <c r="S236" s="29"/>
      <c r="T236" s="28"/>
      <c r="U236" s="29"/>
      <c r="V236" s="28"/>
      <c r="W236" s="29"/>
      <c r="X236" s="28"/>
      <c r="Y236" s="29"/>
      <c r="Z236" s="28"/>
      <c r="AA236" s="29"/>
      <c r="AB236" s="30">
        <f t="shared" si="6"/>
        <v>0</v>
      </c>
      <c r="AC236" s="31">
        <f t="shared" si="7"/>
        <v>0</v>
      </c>
      <c r="AD236" s="28"/>
      <c r="AE236" s="29"/>
      <c r="AF236" s="28"/>
      <c r="AG236" s="32"/>
      <c r="AH236" s="14"/>
      <c r="AI236" s="14"/>
      <c r="AJ236" s="14"/>
      <c r="AK236" s="14"/>
      <c r="AL236" s="14"/>
      <c r="AM236" s="14"/>
      <c r="AN236" s="14"/>
      <c r="AO236" s="14"/>
      <c r="AP236" s="14"/>
      <c r="AQ236" s="14"/>
      <c r="AR236" s="14"/>
      <c r="AS236" s="14"/>
      <c r="AT236" s="14"/>
      <c r="AU236" s="14"/>
      <c r="AV236" s="14"/>
      <c r="AW236" s="14"/>
    </row>
    <row r="237" spans="1:49" ht="12.75">
      <c r="A237" s="33"/>
      <c r="B237" s="34"/>
      <c r="C237" s="35"/>
      <c r="D237" s="35" t="s">
        <v>323</v>
      </c>
      <c r="E237" s="35" t="s">
        <v>324</v>
      </c>
      <c r="F237" s="36">
        <v>164078256</v>
      </c>
      <c r="G237" s="37">
        <v>34.5</v>
      </c>
      <c r="H237" s="36"/>
      <c r="I237" s="37"/>
      <c r="J237" s="36"/>
      <c r="K237" s="37"/>
      <c r="L237" s="36"/>
      <c r="M237" s="37"/>
      <c r="N237" s="36"/>
      <c r="O237" s="37"/>
      <c r="P237" s="36"/>
      <c r="Q237" s="37"/>
      <c r="R237" s="36"/>
      <c r="S237" s="37"/>
      <c r="T237" s="36"/>
      <c r="U237" s="37"/>
      <c r="V237" s="36"/>
      <c r="W237" s="37"/>
      <c r="X237" s="36"/>
      <c r="Y237" s="37"/>
      <c r="Z237" s="36"/>
      <c r="AA237" s="37"/>
      <c r="AB237" s="38">
        <f t="shared" si="6"/>
        <v>0</v>
      </c>
      <c r="AC237" s="39">
        <f t="shared" si="7"/>
        <v>0</v>
      </c>
      <c r="AD237" s="36">
        <v>-187311</v>
      </c>
      <c r="AE237" s="37">
        <v>0</v>
      </c>
      <c r="AF237" s="36">
        <v>163890945</v>
      </c>
      <c r="AG237" s="40">
        <v>34.5</v>
      </c>
      <c r="AH237" s="14"/>
      <c r="AI237" s="14"/>
      <c r="AJ237" s="14"/>
      <c r="AK237" s="14"/>
      <c r="AL237" s="14"/>
      <c r="AM237" s="14"/>
      <c r="AN237" s="14"/>
      <c r="AO237" s="14"/>
      <c r="AP237" s="14"/>
      <c r="AQ237" s="14"/>
      <c r="AR237" s="14"/>
      <c r="AS237" s="14"/>
      <c r="AT237" s="14"/>
      <c r="AU237" s="14"/>
      <c r="AV237" s="14"/>
      <c r="AW237" s="14"/>
    </row>
    <row r="238" spans="1:49" ht="12.75">
      <c r="A238" s="33"/>
      <c r="B238" s="34"/>
      <c r="C238" s="35"/>
      <c r="D238" s="35" t="s">
        <v>325</v>
      </c>
      <c r="E238" s="35" t="s">
        <v>326</v>
      </c>
      <c r="F238" s="36">
        <v>10339717</v>
      </c>
      <c r="G238" s="37">
        <v>39</v>
      </c>
      <c r="H238" s="36"/>
      <c r="I238" s="37"/>
      <c r="J238" s="36"/>
      <c r="K238" s="37"/>
      <c r="L238" s="36"/>
      <c r="M238" s="37"/>
      <c r="N238" s="36"/>
      <c r="O238" s="37"/>
      <c r="P238" s="36"/>
      <c r="Q238" s="37"/>
      <c r="R238" s="36"/>
      <c r="S238" s="37"/>
      <c r="T238" s="36"/>
      <c r="U238" s="37"/>
      <c r="V238" s="36"/>
      <c r="W238" s="37"/>
      <c r="X238" s="36"/>
      <c r="Y238" s="37"/>
      <c r="Z238" s="36"/>
      <c r="AA238" s="37"/>
      <c r="AB238" s="38">
        <f t="shared" si="6"/>
        <v>0</v>
      </c>
      <c r="AC238" s="39">
        <f t="shared" si="7"/>
        <v>0</v>
      </c>
      <c r="AD238" s="36"/>
      <c r="AE238" s="37"/>
      <c r="AF238" s="36">
        <v>10339717</v>
      </c>
      <c r="AG238" s="40">
        <v>39</v>
      </c>
      <c r="AH238" s="14"/>
      <c r="AI238" s="14"/>
      <c r="AJ238" s="14"/>
      <c r="AK238" s="14"/>
      <c r="AL238" s="14"/>
      <c r="AM238" s="14"/>
      <c r="AN238" s="14"/>
      <c r="AO238" s="14"/>
      <c r="AP238" s="14"/>
      <c r="AQ238" s="14"/>
      <c r="AR238" s="14"/>
      <c r="AS238" s="14"/>
      <c r="AT238" s="14"/>
      <c r="AU238" s="14"/>
      <c r="AV238" s="14"/>
      <c r="AW238" s="14"/>
    </row>
    <row r="239" spans="1:49" ht="12.75">
      <c r="A239" s="33"/>
      <c r="B239" s="34"/>
      <c r="C239" s="27" t="s">
        <v>327</v>
      </c>
      <c r="D239" s="27"/>
      <c r="E239" s="27"/>
      <c r="F239" s="28">
        <v>174417973</v>
      </c>
      <c r="G239" s="29">
        <v>73.5</v>
      </c>
      <c r="H239" s="28"/>
      <c r="I239" s="29"/>
      <c r="J239" s="28"/>
      <c r="K239" s="29"/>
      <c r="L239" s="28"/>
      <c r="M239" s="29"/>
      <c r="N239" s="28"/>
      <c r="O239" s="29"/>
      <c r="P239" s="28"/>
      <c r="Q239" s="29"/>
      <c r="R239" s="28"/>
      <c r="S239" s="29"/>
      <c r="T239" s="28"/>
      <c r="U239" s="29"/>
      <c r="V239" s="28"/>
      <c r="W239" s="29"/>
      <c r="X239" s="28"/>
      <c r="Y239" s="29"/>
      <c r="Z239" s="28"/>
      <c r="AA239" s="29"/>
      <c r="AB239" s="30">
        <f t="shared" si="6"/>
        <v>0</v>
      </c>
      <c r="AC239" s="31">
        <f t="shared" si="7"/>
        <v>0</v>
      </c>
      <c r="AD239" s="28">
        <v>-187311</v>
      </c>
      <c r="AE239" s="29">
        <v>0</v>
      </c>
      <c r="AF239" s="28">
        <v>174230662</v>
      </c>
      <c r="AG239" s="32">
        <v>73.5</v>
      </c>
      <c r="AH239" s="14"/>
      <c r="AI239" s="14"/>
      <c r="AJ239" s="14"/>
      <c r="AK239" s="14"/>
      <c r="AL239" s="14"/>
      <c r="AM239" s="14"/>
      <c r="AN239" s="14"/>
      <c r="AO239" s="14"/>
      <c r="AP239" s="14"/>
      <c r="AQ239" s="14"/>
      <c r="AR239" s="14"/>
      <c r="AS239" s="14"/>
      <c r="AT239" s="14"/>
      <c r="AU239" s="14"/>
      <c r="AV239" s="14"/>
      <c r="AW239" s="14"/>
    </row>
    <row r="240" spans="1:49" ht="12.75">
      <c r="A240" s="33"/>
      <c r="B240" s="34">
        <v>60</v>
      </c>
      <c r="C240" s="27" t="s">
        <v>328</v>
      </c>
      <c r="D240" s="27"/>
      <c r="E240" s="27"/>
      <c r="F240" s="28"/>
      <c r="G240" s="29"/>
      <c r="H240" s="28"/>
      <c r="I240" s="29"/>
      <c r="J240" s="28"/>
      <c r="K240" s="29"/>
      <c r="L240" s="28"/>
      <c r="M240" s="29"/>
      <c r="N240" s="28"/>
      <c r="O240" s="29"/>
      <c r="P240" s="28"/>
      <c r="Q240" s="29"/>
      <c r="R240" s="28"/>
      <c r="S240" s="29"/>
      <c r="T240" s="28"/>
      <c r="U240" s="29"/>
      <c r="V240" s="28"/>
      <c r="W240" s="29"/>
      <c r="X240" s="28"/>
      <c r="Y240" s="29"/>
      <c r="Z240" s="28"/>
      <c r="AA240" s="29"/>
      <c r="AB240" s="30">
        <f t="shared" si="6"/>
        <v>0</v>
      </c>
      <c r="AC240" s="31">
        <f t="shared" si="7"/>
        <v>0</v>
      </c>
      <c r="AD240" s="28"/>
      <c r="AE240" s="29"/>
      <c r="AF240" s="28"/>
      <c r="AG240" s="32"/>
      <c r="AH240" s="14"/>
      <c r="AI240" s="14"/>
      <c r="AJ240" s="14"/>
      <c r="AK240" s="14"/>
      <c r="AL240" s="14"/>
      <c r="AM240" s="14"/>
      <c r="AN240" s="14"/>
      <c r="AO240" s="14"/>
      <c r="AP240" s="14"/>
      <c r="AQ240" s="14"/>
      <c r="AR240" s="14"/>
      <c r="AS240" s="14"/>
      <c r="AT240" s="14"/>
      <c r="AU240" s="14"/>
      <c r="AV240" s="14"/>
      <c r="AW240" s="14"/>
    </row>
    <row r="241" spans="1:49" ht="12.75">
      <c r="A241" s="33"/>
      <c r="B241" s="34"/>
      <c r="C241" s="35"/>
      <c r="D241" s="35" t="s">
        <v>329</v>
      </c>
      <c r="E241" s="35" t="s">
        <v>328</v>
      </c>
      <c r="F241" s="36">
        <v>1465587</v>
      </c>
      <c r="G241" s="37">
        <v>12.5</v>
      </c>
      <c r="H241" s="36"/>
      <c r="I241" s="37"/>
      <c r="J241" s="36"/>
      <c r="K241" s="37"/>
      <c r="L241" s="36"/>
      <c r="M241" s="37"/>
      <c r="N241" s="36"/>
      <c r="O241" s="37"/>
      <c r="P241" s="36"/>
      <c r="Q241" s="37"/>
      <c r="R241" s="36"/>
      <c r="S241" s="37"/>
      <c r="T241" s="36"/>
      <c r="U241" s="37"/>
      <c r="V241" s="36"/>
      <c r="W241" s="37"/>
      <c r="X241" s="36"/>
      <c r="Y241" s="37"/>
      <c r="Z241" s="36"/>
      <c r="AA241" s="37"/>
      <c r="AB241" s="38">
        <f t="shared" si="6"/>
        <v>0</v>
      </c>
      <c r="AC241" s="39">
        <f t="shared" si="7"/>
        <v>0</v>
      </c>
      <c r="AD241" s="36">
        <v>-26206</v>
      </c>
      <c r="AE241" s="37">
        <v>0</v>
      </c>
      <c r="AF241" s="36">
        <v>1439381</v>
      </c>
      <c r="AG241" s="40">
        <v>12.5</v>
      </c>
      <c r="AH241" s="14"/>
      <c r="AI241" s="14"/>
      <c r="AJ241" s="14"/>
      <c r="AK241" s="14"/>
      <c r="AL241" s="14"/>
      <c r="AM241" s="14"/>
      <c r="AN241" s="14"/>
      <c r="AO241" s="14"/>
      <c r="AP241" s="14"/>
      <c r="AQ241" s="14"/>
      <c r="AR241" s="14"/>
      <c r="AS241" s="14"/>
      <c r="AT241" s="14"/>
      <c r="AU241" s="14"/>
      <c r="AV241" s="14"/>
      <c r="AW241" s="14"/>
    </row>
    <row r="242" spans="1:49" ht="12.75">
      <c r="A242" s="33"/>
      <c r="B242" s="34"/>
      <c r="C242" s="27" t="s">
        <v>330</v>
      </c>
      <c r="D242" s="27"/>
      <c r="E242" s="27"/>
      <c r="F242" s="28">
        <v>1465587</v>
      </c>
      <c r="G242" s="29">
        <v>12.5</v>
      </c>
      <c r="H242" s="28"/>
      <c r="I242" s="29"/>
      <c r="J242" s="28"/>
      <c r="K242" s="29"/>
      <c r="L242" s="28"/>
      <c r="M242" s="29"/>
      <c r="N242" s="28"/>
      <c r="O242" s="29"/>
      <c r="P242" s="28"/>
      <c r="Q242" s="29"/>
      <c r="R242" s="28"/>
      <c r="S242" s="29"/>
      <c r="T242" s="28"/>
      <c r="U242" s="29"/>
      <c r="V242" s="28"/>
      <c r="W242" s="29"/>
      <c r="X242" s="28"/>
      <c r="Y242" s="29"/>
      <c r="Z242" s="28"/>
      <c r="AA242" s="29"/>
      <c r="AB242" s="30">
        <f t="shared" si="6"/>
        <v>0</v>
      </c>
      <c r="AC242" s="31">
        <f t="shared" si="7"/>
        <v>0</v>
      </c>
      <c r="AD242" s="28">
        <v>-26206</v>
      </c>
      <c r="AE242" s="29">
        <v>0</v>
      </c>
      <c r="AF242" s="28">
        <v>1439381</v>
      </c>
      <c r="AG242" s="32">
        <v>12.5</v>
      </c>
      <c r="AH242" s="14"/>
      <c r="AI242" s="14"/>
      <c r="AJ242" s="14"/>
      <c r="AK242" s="14"/>
      <c r="AL242" s="14"/>
      <c r="AM242" s="14"/>
      <c r="AN242" s="14"/>
      <c r="AO242" s="14"/>
      <c r="AP242" s="14"/>
      <c r="AQ242" s="14"/>
      <c r="AR242" s="14"/>
      <c r="AS242" s="14"/>
      <c r="AT242" s="14"/>
      <c r="AU242" s="14"/>
      <c r="AV242" s="14"/>
      <c r="AW242" s="14"/>
    </row>
    <row r="243" spans="1:49" ht="12.75">
      <c r="A243" s="33"/>
      <c r="B243" s="34">
        <v>61</v>
      </c>
      <c r="C243" s="27" t="s">
        <v>331</v>
      </c>
      <c r="D243" s="27"/>
      <c r="E243" s="27"/>
      <c r="F243" s="28"/>
      <c r="G243" s="29"/>
      <c r="H243" s="28"/>
      <c r="I243" s="29"/>
      <c r="J243" s="28"/>
      <c r="K243" s="29"/>
      <c r="L243" s="28"/>
      <c r="M243" s="29"/>
      <c r="N243" s="28"/>
      <c r="O243" s="29"/>
      <c r="P243" s="28"/>
      <c r="Q243" s="29"/>
      <c r="R243" s="28"/>
      <c r="S243" s="29"/>
      <c r="T243" s="28"/>
      <c r="U243" s="29"/>
      <c r="V243" s="28"/>
      <c r="W243" s="29"/>
      <c r="X243" s="28"/>
      <c r="Y243" s="29"/>
      <c r="Z243" s="28"/>
      <c r="AA243" s="29"/>
      <c r="AB243" s="30">
        <f t="shared" si="6"/>
        <v>0</v>
      </c>
      <c r="AC243" s="31">
        <f t="shared" si="7"/>
        <v>0</v>
      </c>
      <c r="AD243" s="28"/>
      <c r="AE243" s="29"/>
      <c r="AF243" s="28"/>
      <c r="AG243" s="32"/>
      <c r="AH243" s="14"/>
      <c r="AI243" s="14"/>
      <c r="AJ243" s="14"/>
      <c r="AK243" s="14"/>
      <c r="AL243" s="14"/>
      <c r="AM243" s="14"/>
      <c r="AN243" s="14"/>
      <c r="AO243" s="14"/>
      <c r="AP243" s="14"/>
      <c r="AQ243" s="14"/>
      <c r="AR243" s="14"/>
      <c r="AS243" s="14"/>
      <c r="AT243" s="14"/>
      <c r="AU243" s="14"/>
      <c r="AV243" s="14"/>
      <c r="AW243" s="14"/>
    </row>
    <row r="244" spans="1:49" ht="12.75">
      <c r="A244" s="33"/>
      <c r="B244" s="34"/>
      <c r="C244" s="35"/>
      <c r="D244" s="35" t="s">
        <v>332</v>
      </c>
      <c r="E244" s="35" t="s">
        <v>331</v>
      </c>
      <c r="F244" s="36">
        <v>1149646</v>
      </c>
      <c r="G244" s="37">
        <v>7.85</v>
      </c>
      <c r="H244" s="36"/>
      <c r="I244" s="37"/>
      <c r="J244" s="36"/>
      <c r="K244" s="37"/>
      <c r="L244" s="36"/>
      <c r="M244" s="37"/>
      <c r="N244" s="36"/>
      <c r="O244" s="37"/>
      <c r="P244" s="36"/>
      <c r="Q244" s="37"/>
      <c r="R244" s="36"/>
      <c r="S244" s="37"/>
      <c r="T244" s="36"/>
      <c r="U244" s="37"/>
      <c r="V244" s="36"/>
      <c r="W244" s="37"/>
      <c r="X244" s="36"/>
      <c r="Y244" s="37"/>
      <c r="Z244" s="36"/>
      <c r="AA244" s="37"/>
      <c r="AB244" s="38">
        <f t="shared" si="6"/>
        <v>0</v>
      </c>
      <c r="AC244" s="39">
        <f t="shared" si="7"/>
        <v>0</v>
      </c>
      <c r="AD244" s="36">
        <v>-22015</v>
      </c>
      <c r="AE244" s="37">
        <v>0</v>
      </c>
      <c r="AF244" s="36">
        <v>1127631</v>
      </c>
      <c r="AG244" s="40">
        <v>7.85</v>
      </c>
      <c r="AH244" s="14"/>
      <c r="AI244" s="14"/>
      <c r="AJ244" s="14"/>
      <c r="AK244" s="14"/>
      <c r="AL244" s="14"/>
      <c r="AM244" s="14"/>
      <c r="AN244" s="14"/>
      <c r="AO244" s="14"/>
      <c r="AP244" s="14"/>
      <c r="AQ244" s="14"/>
      <c r="AR244" s="14"/>
      <c r="AS244" s="14"/>
      <c r="AT244" s="14"/>
      <c r="AU244" s="14"/>
      <c r="AV244" s="14"/>
      <c r="AW244" s="14"/>
    </row>
    <row r="245" spans="1:49" ht="12.75">
      <c r="A245" s="33"/>
      <c r="B245" s="34"/>
      <c r="C245" s="27" t="s">
        <v>333</v>
      </c>
      <c r="D245" s="27"/>
      <c r="E245" s="27"/>
      <c r="F245" s="28">
        <v>1149646</v>
      </c>
      <c r="G245" s="29">
        <v>7.85</v>
      </c>
      <c r="H245" s="28"/>
      <c r="I245" s="29"/>
      <c r="J245" s="28"/>
      <c r="K245" s="29"/>
      <c r="L245" s="28"/>
      <c r="M245" s="29"/>
      <c r="N245" s="28"/>
      <c r="O245" s="29"/>
      <c r="P245" s="28"/>
      <c r="Q245" s="29"/>
      <c r="R245" s="28"/>
      <c r="S245" s="29"/>
      <c r="T245" s="28"/>
      <c r="U245" s="29"/>
      <c r="V245" s="28"/>
      <c r="W245" s="29"/>
      <c r="X245" s="28"/>
      <c r="Y245" s="29"/>
      <c r="Z245" s="28"/>
      <c r="AA245" s="29"/>
      <c r="AB245" s="30">
        <f t="shared" si="6"/>
        <v>0</v>
      </c>
      <c r="AC245" s="31">
        <f t="shared" si="7"/>
        <v>0</v>
      </c>
      <c r="AD245" s="28">
        <v>-22015</v>
      </c>
      <c r="AE245" s="29">
        <v>0</v>
      </c>
      <c r="AF245" s="28">
        <v>1127631</v>
      </c>
      <c r="AG245" s="32">
        <v>7.85</v>
      </c>
      <c r="AH245" s="14"/>
      <c r="AI245" s="14"/>
      <c r="AJ245" s="14"/>
      <c r="AK245" s="14"/>
      <c r="AL245" s="14"/>
      <c r="AM245" s="14"/>
      <c r="AN245" s="14"/>
      <c r="AO245" s="14"/>
      <c r="AP245" s="14"/>
      <c r="AQ245" s="14"/>
      <c r="AR245" s="14"/>
      <c r="AS245" s="14"/>
      <c r="AT245" s="14"/>
      <c r="AU245" s="14"/>
      <c r="AV245" s="14"/>
      <c r="AW245" s="14"/>
    </row>
    <row r="246" spans="1:49" ht="12.75">
      <c r="A246" s="33"/>
      <c r="B246" s="34">
        <v>62</v>
      </c>
      <c r="C246" s="27" t="s">
        <v>334</v>
      </c>
      <c r="D246" s="27"/>
      <c r="E246" s="27"/>
      <c r="F246" s="28"/>
      <c r="G246" s="29"/>
      <c r="H246" s="28"/>
      <c r="I246" s="29"/>
      <c r="J246" s="28"/>
      <c r="K246" s="29"/>
      <c r="L246" s="28"/>
      <c r="M246" s="29"/>
      <c r="N246" s="28"/>
      <c r="O246" s="29"/>
      <c r="P246" s="28"/>
      <c r="Q246" s="29"/>
      <c r="R246" s="28"/>
      <c r="S246" s="29"/>
      <c r="T246" s="28"/>
      <c r="U246" s="29"/>
      <c r="V246" s="28"/>
      <c r="W246" s="29"/>
      <c r="X246" s="28"/>
      <c r="Y246" s="29"/>
      <c r="Z246" s="28"/>
      <c r="AA246" s="29"/>
      <c r="AB246" s="30">
        <f t="shared" si="6"/>
        <v>0</v>
      </c>
      <c r="AC246" s="31">
        <f t="shared" si="7"/>
        <v>0</v>
      </c>
      <c r="AD246" s="28"/>
      <c r="AE246" s="29"/>
      <c r="AF246" s="28"/>
      <c r="AG246" s="32"/>
      <c r="AH246" s="14"/>
      <c r="AI246" s="14"/>
      <c r="AJ246" s="14"/>
      <c r="AK246" s="14"/>
      <c r="AL246" s="14"/>
      <c r="AM246" s="14"/>
      <c r="AN246" s="14"/>
      <c r="AO246" s="14"/>
      <c r="AP246" s="14"/>
      <c r="AQ246" s="14"/>
      <c r="AR246" s="14"/>
      <c r="AS246" s="14"/>
      <c r="AT246" s="14"/>
      <c r="AU246" s="14"/>
      <c r="AV246" s="14"/>
      <c r="AW246" s="14"/>
    </row>
    <row r="247" spans="1:49" ht="12.75">
      <c r="A247" s="33"/>
      <c r="B247" s="34"/>
      <c r="C247" s="35"/>
      <c r="D247" s="35" t="s">
        <v>335</v>
      </c>
      <c r="E247" s="35" t="s">
        <v>334</v>
      </c>
      <c r="F247" s="36">
        <v>1299325</v>
      </c>
      <c r="G247" s="37">
        <v>12.5</v>
      </c>
      <c r="H247" s="36"/>
      <c r="I247" s="37"/>
      <c r="J247" s="36"/>
      <c r="K247" s="37"/>
      <c r="L247" s="36"/>
      <c r="M247" s="37"/>
      <c r="N247" s="36"/>
      <c r="O247" s="37"/>
      <c r="P247" s="36"/>
      <c r="Q247" s="37"/>
      <c r="R247" s="36"/>
      <c r="S247" s="37"/>
      <c r="T247" s="36"/>
      <c r="U247" s="37"/>
      <c r="V247" s="36"/>
      <c r="W247" s="37"/>
      <c r="X247" s="36"/>
      <c r="Y247" s="37"/>
      <c r="Z247" s="36"/>
      <c r="AA247" s="37"/>
      <c r="AB247" s="38">
        <f t="shared" si="6"/>
        <v>0</v>
      </c>
      <c r="AC247" s="39">
        <f t="shared" si="7"/>
        <v>0</v>
      </c>
      <c r="AD247" s="36">
        <v>-27627</v>
      </c>
      <c r="AE247" s="37">
        <v>0</v>
      </c>
      <c r="AF247" s="36">
        <v>1271698</v>
      </c>
      <c r="AG247" s="40">
        <v>12.5</v>
      </c>
      <c r="AH247" s="14"/>
      <c r="AI247" s="14"/>
      <c r="AJ247" s="14"/>
      <c r="AK247" s="14"/>
      <c r="AL247" s="14"/>
      <c r="AM247" s="14"/>
      <c r="AN247" s="14"/>
      <c r="AO247" s="14"/>
      <c r="AP247" s="14"/>
      <c r="AQ247" s="14"/>
      <c r="AR247" s="14"/>
      <c r="AS247" s="14"/>
      <c r="AT247" s="14"/>
      <c r="AU247" s="14"/>
      <c r="AV247" s="14"/>
      <c r="AW247" s="14"/>
    </row>
    <row r="248" spans="1:49" ht="12.75">
      <c r="A248" s="33"/>
      <c r="B248" s="34"/>
      <c r="C248" s="27" t="s">
        <v>336</v>
      </c>
      <c r="D248" s="27"/>
      <c r="E248" s="27"/>
      <c r="F248" s="28">
        <v>1299325</v>
      </c>
      <c r="G248" s="29">
        <v>12.5</v>
      </c>
      <c r="H248" s="28"/>
      <c r="I248" s="29"/>
      <c r="J248" s="28"/>
      <c r="K248" s="29"/>
      <c r="L248" s="28"/>
      <c r="M248" s="29"/>
      <c r="N248" s="28"/>
      <c r="O248" s="29"/>
      <c r="P248" s="28"/>
      <c r="Q248" s="29"/>
      <c r="R248" s="28"/>
      <c r="S248" s="29"/>
      <c r="T248" s="28"/>
      <c r="U248" s="29"/>
      <c r="V248" s="28"/>
      <c r="W248" s="29"/>
      <c r="X248" s="28"/>
      <c r="Y248" s="29"/>
      <c r="Z248" s="28"/>
      <c r="AA248" s="29"/>
      <c r="AB248" s="30">
        <f t="shared" si="6"/>
        <v>0</v>
      </c>
      <c r="AC248" s="31">
        <f t="shared" si="7"/>
        <v>0</v>
      </c>
      <c r="AD248" s="28">
        <v>-27627</v>
      </c>
      <c r="AE248" s="29">
        <v>0</v>
      </c>
      <c r="AF248" s="28">
        <v>1271698</v>
      </c>
      <c r="AG248" s="32">
        <v>12.5</v>
      </c>
      <c r="AH248" s="14"/>
      <c r="AI248" s="14"/>
      <c r="AJ248" s="14"/>
      <c r="AK248" s="14"/>
      <c r="AL248" s="14"/>
      <c r="AM248" s="14"/>
      <c r="AN248" s="14"/>
      <c r="AO248" s="14"/>
      <c r="AP248" s="14"/>
      <c r="AQ248" s="14"/>
      <c r="AR248" s="14"/>
      <c r="AS248" s="14"/>
      <c r="AT248" s="14"/>
      <c r="AU248" s="14"/>
      <c r="AV248" s="14"/>
      <c r="AW248" s="14"/>
    </row>
    <row r="249" spans="1:49" ht="12.75">
      <c r="A249" s="33"/>
      <c r="B249" s="34">
        <v>63</v>
      </c>
      <c r="C249" s="27" t="s">
        <v>337</v>
      </c>
      <c r="D249" s="27"/>
      <c r="E249" s="27"/>
      <c r="F249" s="28"/>
      <c r="G249" s="29"/>
      <c r="H249" s="28"/>
      <c r="I249" s="29"/>
      <c r="J249" s="28"/>
      <c r="K249" s="29"/>
      <c r="L249" s="28"/>
      <c r="M249" s="29"/>
      <c r="N249" s="28"/>
      <c r="O249" s="29"/>
      <c r="P249" s="28"/>
      <c r="Q249" s="29"/>
      <c r="R249" s="28"/>
      <c r="S249" s="29"/>
      <c r="T249" s="28"/>
      <c r="U249" s="29"/>
      <c r="V249" s="28"/>
      <c r="W249" s="29"/>
      <c r="X249" s="28"/>
      <c r="Y249" s="29"/>
      <c r="Z249" s="28"/>
      <c r="AA249" s="29"/>
      <c r="AB249" s="30">
        <f t="shared" si="6"/>
        <v>0</v>
      </c>
      <c r="AC249" s="31">
        <f t="shared" si="7"/>
        <v>0</v>
      </c>
      <c r="AD249" s="28"/>
      <c r="AE249" s="29"/>
      <c r="AF249" s="28"/>
      <c r="AG249" s="32"/>
      <c r="AH249" s="14"/>
      <c r="AI249" s="14"/>
      <c r="AJ249" s="14"/>
      <c r="AK249" s="14"/>
      <c r="AL249" s="14"/>
      <c r="AM249" s="14"/>
      <c r="AN249" s="14"/>
      <c r="AO249" s="14"/>
      <c r="AP249" s="14"/>
      <c r="AQ249" s="14"/>
      <c r="AR249" s="14"/>
      <c r="AS249" s="14"/>
      <c r="AT249" s="14"/>
      <c r="AU249" s="14"/>
      <c r="AV249" s="14"/>
      <c r="AW249" s="14"/>
    </row>
    <row r="250" spans="1:49" ht="12.75">
      <c r="A250" s="33"/>
      <c r="B250" s="34"/>
      <c r="C250" s="35"/>
      <c r="D250" s="35" t="s">
        <v>338</v>
      </c>
      <c r="E250" s="35" t="s">
        <v>337</v>
      </c>
      <c r="F250" s="36">
        <v>164475</v>
      </c>
      <c r="G250" s="37">
        <v>1</v>
      </c>
      <c r="H250" s="36"/>
      <c r="I250" s="37"/>
      <c r="J250" s="36"/>
      <c r="K250" s="37"/>
      <c r="L250" s="36"/>
      <c r="M250" s="37"/>
      <c r="N250" s="36"/>
      <c r="O250" s="37"/>
      <c r="P250" s="36"/>
      <c r="Q250" s="37"/>
      <c r="R250" s="36"/>
      <c r="S250" s="37"/>
      <c r="T250" s="36"/>
      <c r="U250" s="37"/>
      <c r="V250" s="36"/>
      <c r="W250" s="37"/>
      <c r="X250" s="36"/>
      <c r="Y250" s="37"/>
      <c r="Z250" s="36"/>
      <c r="AA250" s="37"/>
      <c r="AB250" s="38">
        <f t="shared" si="6"/>
        <v>0</v>
      </c>
      <c r="AC250" s="39">
        <f t="shared" si="7"/>
        <v>0</v>
      </c>
      <c r="AD250" s="36">
        <v>-2124</v>
      </c>
      <c r="AE250" s="37">
        <v>0</v>
      </c>
      <c r="AF250" s="36">
        <v>162351</v>
      </c>
      <c r="AG250" s="40">
        <v>1</v>
      </c>
      <c r="AH250" s="14"/>
      <c r="AI250" s="14"/>
      <c r="AJ250" s="14"/>
      <c r="AK250" s="14"/>
      <c r="AL250" s="14"/>
      <c r="AM250" s="14"/>
      <c r="AN250" s="14"/>
      <c r="AO250" s="14"/>
      <c r="AP250" s="14"/>
      <c r="AQ250" s="14"/>
      <c r="AR250" s="14"/>
      <c r="AS250" s="14"/>
      <c r="AT250" s="14"/>
      <c r="AU250" s="14"/>
      <c r="AV250" s="14"/>
      <c r="AW250" s="14"/>
    </row>
    <row r="251" spans="1:49" ht="12.75">
      <c r="A251" s="33"/>
      <c r="B251" s="34"/>
      <c r="C251" s="27" t="s">
        <v>339</v>
      </c>
      <c r="D251" s="27"/>
      <c r="E251" s="27"/>
      <c r="F251" s="28">
        <v>164475</v>
      </c>
      <c r="G251" s="29">
        <v>1</v>
      </c>
      <c r="H251" s="28"/>
      <c r="I251" s="29"/>
      <c r="J251" s="28"/>
      <c r="K251" s="29"/>
      <c r="L251" s="28"/>
      <c r="M251" s="29"/>
      <c r="N251" s="28"/>
      <c r="O251" s="29"/>
      <c r="P251" s="28"/>
      <c r="Q251" s="29"/>
      <c r="R251" s="28"/>
      <c r="S251" s="29"/>
      <c r="T251" s="28"/>
      <c r="U251" s="29"/>
      <c r="V251" s="28"/>
      <c r="W251" s="29"/>
      <c r="X251" s="28"/>
      <c r="Y251" s="29"/>
      <c r="Z251" s="28"/>
      <c r="AA251" s="29"/>
      <c r="AB251" s="30">
        <f t="shared" si="6"/>
        <v>0</v>
      </c>
      <c r="AC251" s="31">
        <f t="shared" si="7"/>
        <v>0</v>
      </c>
      <c r="AD251" s="28">
        <v>-2124</v>
      </c>
      <c r="AE251" s="29">
        <v>0</v>
      </c>
      <c r="AF251" s="28">
        <v>162351</v>
      </c>
      <c r="AG251" s="32">
        <v>1</v>
      </c>
      <c r="AH251" s="14"/>
      <c r="AI251" s="14"/>
      <c r="AJ251" s="14"/>
      <c r="AK251" s="14"/>
      <c r="AL251" s="14"/>
      <c r="AM251" s="14"/>
      <c r="AN251" s="14"/>
      <c r="AO251" s="14"/>
      <c r="AP251" s="14"/>
      <c r="AQ251" s="14"/>
      <c r="AR251" s="14"/>
      <c r="AS251" s="14"/>
      <c r="AT251" s="14"/>
      <c r="AU251" s="14"/>
      <c r="AV251" s="14"/>
      <c r="AW251" s="14"/>
    </row>
    <row r="252" spans="1:49" ht="12.75">
      <c r="A252" s="33"/>
      <c r="B252" s="34">
        <v>64</v>
      </c>
      <c r="C252" s="27" t="s">
        <v>340</v>
      </c>
      <c r="D252" s="27"/>
      <c r="E252" s="27"/>
      <c r="F252" s="28"/>
      <c r="G252" s="29"/>
      <c r="H252" s="28"/>
      <c r="I252" s="29"/>
      <c r="J252" s="28"/>
      <c r="K252" s="29"/>
      <c r="L252" s="28"/>
      <c r="M252" s="29"/>
      <c r="N252" s="28"/>
      <c r="O252" s="29"/>
      <c r="P252" s="28"/>
      <c r="Q252" s="29"/>
      <c r="R252" s="28"/>
      <c r="S252" s="29"/>
      <c r="T252" s="28"/>
      <c r="U252" s="29"/>
      <c r="V252" s="28"/>
      <c r="W252" s="29"/>
      <c r="X252" s="28"/>
      <c r="Y252" s="29"/>
      <c r="Z252" s="28"/>
      <c r="AA252" s="29"/>
      <c r="AB252" s="30">
        <f t="shared" si="6"/>
        <v>0</v>
      </c>
      <c r="AC252" s="31">
        <f t="shared" si="7"/>
        <v>0</v>
      </c>
      <c r="AD252" s="28"/>
      <c r="AE252" s="29"/>
      <c r="AF252" s="28"/>
      <c r="AG252" s="32"/>
      <c r="AH252" s="14"/>
      <c r="AI252" s="14"/>
      <c r="AJ252" s="14"/>
      <c r="AK252" s="14"/>
      <c r="AL252" s="14"/>
      <c r="AM252" s="14"/>
      <c r="AN252" s="14"/>
      <c r="AO252" s="14"/>
      <c r="AP252" s="14"/>
      <c r="AQ252" s="14"/>
      <c r="AR252" s="14"/>
      <c r="AS252" s="14"/>
      <c r="AT252" s="14"/>
      <c r="AU252" s="14"/>
      <c r="AV252" s="14"/>
      <c r="AW252" s="14"/>
    </row>
    <row r="253" spans="1:49" ht="12.75">
      <c r="A253" s="33"/>
      <c r="B253" s="34"/>
      <c r="C253" s="35"/>
      <c r="D253" s="35" t="s">
        <v>341</v>
      </c>
      <c r="E253" s="35" t="s">
        <v>340</v>
      </c>
      <c r="F253" s="36">
        <v>1797396</v>
      </c>
      <c r="G253" s="37"/>
      <c r="H253" s="36"/>
      <c r="I253" s="37"/>
      <c r="J253" s="36"/>
      <c r="K253" s="37"/>
      <c r="L253" s="36"/>
      <c r="M253" s="37"/>
      <c r="N253" s="36"/>
      <c r="O253" s="37"/>
      <c r="P253" s="36"/>
      <c r="Q253" s="37"/>
      <c r="R253" s="36"/>
      <c r="S253" s="37"/>
      <c r="T253" s="36"/>
      <c r="U253" s="37"/>
      <c r="V253" s="36"/>
      <c r="W253" s="37"/>
      <c r="X253" s="36"/>
      <c r="Y253" s="37"/>
      <c r="Z253" s="36"/>
      <c r="AA253" s="37"/>
      <c r="AB253" s="38">
        <f t="shared" si="6"/>
        <v>0</v>
      </c>
      <c r="AC253" s="39">
        <f t="shared" si="7"/>
        <v>0</v>
      </c>
      <c r="AD253" s="36"/>
      <c r="AE253" s="37"/>
      <c r="AF253" s="36">
        <v>1797396</v>
      </c>
      <c r="AG253" s="40"/>
      <c r="AH253" s="14"/>
      <c r="AI253" s="14"/>
      <c r="AJ253" s="14"/>
      <c r="AK253" s="14"/>
      <c r="AL253" s="14"/>
      <c r="AM253" s="14"/>
      <c r="AN253" s="14"/>
      <c r="AO253" s="14"/>
      <c r="AP253" s="14"/>
      <c r="AQ253" s="14"/>
      <c r="AR253" s="14"/>
      <c r="AS253" s="14"/>
      <c r="AT253" s="14"/>
      <c r="AU253" s="14"/>
      <c r="AV253" s="14"/>
      <c r="AW253" s="14"/>
    </row>
    <row r="254" spans="1:49" ht="12.75">
      <c r="A254" s="33"/>
      <c r="B254" s="34"/>
      <c r="C254" s="27" t="s">
        <v>342</v>
      </c>
      <c r="D254" s="27"/>
      <c r="E254" s="27"/>
      <c r="F254" s="28">
        <v>1797396</v>
      </c>
      <c r="G254" s="29"/>
      <c r="H254" s="28"/>
      <c r="I254" s="29"/>
      <c r="J254" s="28"/>
      <c r="K254" s="29"/>
      <c r="L254" s="28"/>
      <c r="M254" s="29"/>
      <c r="N254" s="28"/>
      <c r="O254" s="29"/>
      <c r="P254" s="28"/>
      <c r="Q254" s="29"/>
      <c r="R254" s="28"/>
      <c r="S254" s="29"/>
      <c r="T254" s="28"/>
      <c r="U254" s="29"/>
      <c r="V254" s="28"/>
      <c r="W254" s="29"/>
      <c r="X254" s="28"/>
      <c r="Y254" s="29"/>
      <c r="Z254" s="28"/>
      <c r="AA254" s="29"/>
      <c r="AB254" s="30">
        <f t="shared" si="6"/>
        <v>0</v>
      </c>
      <c r="AC254" s="31">
        <f t="shared" si="7"/>
        <v>0</v>
      </c>
      <c r="AD254" s="28"/>
      <c r="AE254" s="29"/>
      <c r="AF254" s="28">
        <v>1797396</v>
      </c>
      <c r="AG254" s="32"/>
      <c r="AH254" s="14"/>
      <c r="AI254" s="14"/>
      <c r="AJ254" s="14"/>
      <c r="AK254" s="14"/>
      <c r="AL254" s="14"/>
      <c r="AM254" s="14"/>
      <c r="AN254" s="14"/>
      <c r="AO254" s="14"/>
      <c r="AP254" s="14"/>
      <c r="AQ254" s="14"/>
      <c r="AR254" s="14"/>
      <c r="AS254" s="14"/>
      <c r="AT254" s="14"/>
      <c r="AU254" s="14"/>
      <c r="AV254" s="14"/>
      <c r="AW254" s="14"/>
    </row>
    <row r="255" spans="1:49" ht="12.75">
      <c r="A255" s="33"/>
      <c r="B255" s="34">
        <v>65</v>
      </c>
      <c r="C255" s="27" t="s">
        <v>343</v>
      </c>
      <c r="D255" s="27"/>
      <c r="E255" s="27"/>
      <c r="F255" s="28"/>
      <c r="G255" s="29"/>
      <c r="H255" s="28"/>
      <c r="I255" s="29"/>
      <c r="J255" s="28"/>
      <c r="K255" s="29"/>
      <c r="L255" s="28"/>
      <c r="M255" s="29"/>
      <c r="N255" s="28"/>
      <c r="O255" s="29"/>
      <c r="P255" s="28"/>
      <c r="Q255" s="29"/>
      <c r="R255" s="28"/>
      <c r="S255" s="29"/>
      <c r="T255" s="28"/>
      <c r="U255" s="29"/>
      <c r="V255" s="28"/>
      <c r="W255" s="29"/>
      <c r="X255" s="28"/>
      <c r="Y255" s="29"/>
      <c r="Z255" s="28"/>
      <c r="AA255" s="29"/>
      <c r="AB255" s="30">
        <f t="shared" si="6"/>
        <v>0</v>
      </c>
      <c r="AC255" s="31">
        <f t="shared" si="7"/>
        <v>0</v>
      </c>
      <c r="AD255" s="28"/>
      <c r="AE255" s="29"/>
      <c r="AF255" s="28"/>
      <c r="AG255" s="32"/>
      <c r="AH255" s="14"/>
      <c r="AI255" s="14"/>
      <c r="AJ255" s="14"/>
      <c r="AK255" s="14"/>
      <c r="AL255" s="14"/>
      <c r="AM255" s="14"/>
      <c r="AN255" s="14"/>
      <c r="AO255" s="14"/>
      <c r="AP255" s="14"/>
      <c r="AQ255" s="14"/>
      <c r="AR255" s="14"/>
      <c r="AS255" s="14"/>
      <c r="AT255" s="14"/>
      <c r="AU255" s="14"/>
      <c r="AV255" s="14"/>
      <c r="AW255" s="14"/>
    </row>
    <row r="256" spans="1:49" ht="12.75">
      <c r="A256" s="33"/>
      <c r="B256" s="34"/>
      <c r="C256" s="35"/>
      <c r="D256" s="35" t="s">
        <v>344</v>
      </c>
      <c r="E256" s="35" t="s">
        <v>343</v>
      </c>
      <c r="F256" s="36">
        <v>964832</v>
      </c>
      <c r="G256" s="37">
        <v>7.5</v>
      </c>
      <c r="H256" s="36"/>
      <c r="I256" s="37"/>
      <c r="J256" s="36"/>
      <c r="K256" s="37"/>
      <c r="L256" s="36"/>
      <c r="M256" s="37"/>
      <c r="N256" s="36"/>
      <c r="O256" s="37"/>
      <c r="P256" s="36"/>
      <c r="Q256" s="37"/>
      <c r="R256" s="36"/>
      <c r="S256" s="37"/>
      <c r="T256" s="36"/>
      <c r="U256" s="37"/>
      <c r="V256" s="36"/>
      <c r="W256" s="37"/>
      <c r="X256" s="36"/>
      <c r="Y256" s="37"/>
      <c r="Z256" s="36"/>
      <c r="AA256" s="37"/>
      <c r="AB256" s="38">
        <f t="shared" si="6"/>
        <v>0</v>
      </c>
      <c r="AC256" s="39">
        <f t="shared" si="7"/>
        <v>0</v>
      </c>
      <c r="AD256" s="36">
        <v>-18125</v>
      </c>
      <c r="AE256" s="37">
        <v>0</v>
      </c>
      <c r="AF256" s="36">
        <v>946707</v>
      </c>
      <c r="AG256" s="40">
        <v>7.5</v>
      </c>
      <c r="AH256" s="14"/>
      <c r="AI256" s="14"/>
      <c r="AJ256" s="14"/>
      <c r="AK256" s="14"/>
      <c r="AL256" s="14"/>
      <c r="AM256" s="14"/>
      <c r="AN256" s="14"/>
      <c r="AO256" s="14"/>
      <c r="AP256" s="14"/>
      <c r="AQ256" s="14"/>
      <c r="AR256" s="14"/>
      <c r="AS256" s="14"/>
      <c r="AT256" s="14"/>
      <c r="AU256" s="14"/>
      <c r="AV256" s="14"/>
      <c r="AW256" s="14"/>
    </row>
    <row r="257" spans="1:49" ht="12.75">
      <c r="A257" s="33"/>
      <c r="B257" s="34"/>
      <c r="C257" s="27" t="s">
        <v>345</v>
      </c>
      <c r="D257" s="27"/>
      <c r="E257" s="27"/>
      <c r="F257" s="28">
        <v>964832</v>
      </c>
      <c r="G257" s="29">
        <v>7.5</v>
      </c>
      <c r="H257" s="28"/>
      <c r="I257" s="29"/>
      <c r="J257" s="28"/>
      <c r="K257" s="29"/>
      <c r="L257" s="28"/>
      <c r="M257" s="29"/>
      <c r="N257" s="28"/>
      <c r="O257" s="29"/>
      <c r="P257" s="28"/>
      <c r="Q257" s="29"/>
      <c r="R257" s="28"/>
      <c r="S257" s="29"/>
      <c r="T257" s="28"/>
      <c r="U257" s="29"/>
      <c r="V257" s="28"/>
      <c r="W257" s="29"/>
      <c r="X257" s="28"/>
      <c r="Y257" s="29"/>
      <c r="Z257" s="28"/>
      <c r="AA257" s="29"/>
      <c r="AB257" s="30">
        <f t="shared" si="6"/>
        <v>0</v>
      </c>
      <c r="AC257" s="31">
        <f t="shared" si="7"/>
        <v>0</v>
      </c>
      <c r="AD257" s="28">
        <v>-18125</v>
      </c>
      <c r="AE257" s="29">
        <v>0</v>
      </c>
      <c r="AF257" s="28">
        <v>946707</v>
      </c>
      <c r="AG257" s="32">
        <v>7.5</v>
      </c>
      <c r="AH257" s="14"/>
      <c r="AI257" s="14"/>
      <c r="AJ257" s="14"/>
      <c r="AK257" s="14"/>
      <c r="AL257" s="14"/>
      <c r="AM257" s="14"/>
      <c r="AN257" s="14"/>
      <c r="AO257" s="14"/>
      <c r="AP257" s="14"/>
      <c r="AQ257" s="14"/>
      <c r="AR257" s="14"/>
      <c r="AS257" s="14"/>
      <c r="AT257" s="14"/>
      <c r="AU257" s="14"/>
      <c r="AV257" s="14"/>
      <c r="AW257" s="14"/>
    </row>
    <row r="258" spans="1:49" ht="12.75">
      <c r="A258" s="33"/>
      <c r="B258" s="34">
        <v>66</v>
      </c>
      <c r="C258" s="27" t="s">
        <v>346</v>
      </c>
      <c r="D258" s="27"/>
      <c r="E258" s="27"/>
      <c r="F258" s="28"/>
      <c r="G258" s="29"/>
      <c r="H258" s="28"/>
      <c r="I258" s="29"/>
      <c r="J258" s="28"/>
      <c r="K258" s="29"/>
      <c r="L258" s="28"/>
      <c r="M258" s="29"/>
      <c r="N258" s="28"/>
      <c r="O258" s="29"/>
      <c r="P258" s="28"/>
      <c r="Q258" s="29"/>
      <c r="R258" s="28"/>
      <c r="S258" s="29"/>
      <c r="T258" s="28"/>
      <c r="U258" s="29"/>
      <c r="V258" s="28"/>
      <c r="W258" s="29"/>
      <c r="X258" s="28"/>
      <c r="Y258" s="29"/>
      <c r="Z258" s="28"/>
      <c r="AA258" s="29"/>
      <c r="AB258" s="30">
        <f t="shared" si="6"/>
        <v>0</v>
      </c>
      <c r="AC258" s="31">
        <f t="shared" si="7"/>
        <v>0</v>
      </c>
      <c r="AD258" s="28"/>
      <c r="AE258" s="29"/>
      <c r="AF258" s="28"/>
      <c r="AG258" s="32"/>
      <c r="AH258" s="14"/>
      <c r="AI258" s="14"/>
      <c r="AJ258" s="14"/>
      <c r="AK258" s="14"/>
      <c r="AL258" s="14"/>
      <c r="AM258" s="14"/>
      <c r="AN258" s="14"/>
      <c r="AO258" s="14"/>
      <c r="AP258" s="14"/>
      <c r="AQ258" s="14"/>
      <c r="AR258" s="14"/>
      <c r="AS258" s="14"/>
      <c r="AT258" s="14"/>
      <c r="AU258" s="14"/>
      <c r="AV258" s="14"/>
      <c r="AW258" s="14"/>
    </row>
    <row r="259" spans="1:49" ht="12.75">
      <c r="A259" s="33"/>
      <c r="B259" s="34"/>
      <c r="C259" s="35"/>
      <c r="D259" s="35" t="s">
        <v>347</v>
      </c>
      <c r="E259" s="35" t="s">
        <v>346</v>
      </c>
      <c r="F259" s="36">
        <v>406000</v>
      </c>
      <c r="G259" s="37"/>
      <c r="H259" s="36"/>
      <c r="I259" s="37"/>
      <c r="J259" s="36"/>
      <c r="K259" s="37"/>
      <c r="L259" s="36"/>
      <c r="M259" s="37"/>
      <c r="N259" s="36"/>
      <c r="O259" s="37"/>
      <c r="P259" s="36"/>
      <c r="Q259" s="37"/>
      <c r="R259" s="36"/>
      <c r="S259" s="37"/>
      <c r="T259" s="36"/>
      <c r="U259" s="37"/>
      <c r="V259" s="36"/>
      <c r="W259" s="37"/>
      <c r="X259" s="36"/>
      <c r="Y259" s="37"/>
      <c r="Z259" s="36"/>
      <c r="AA259" s="37"/>
      <c r="AB259" s="38">
        <f t="shared" si="6"/>
        <v>0</v>
      </c>
      <c r="AC259" s="39">
        <f t="shared" si="7"/>
        <v>0</v>
      </c>
      <c r="AD259" s="36"/>
      <c r="AE259" s="37"/>
      <c r="AF259" s="36">
        <v>406000</v>
      </c>
      <c r="AG259" s="40"/>
      <c r="AH259" s="14"/>
      <c r="AI259" s="14"/>
      <c r="AJ259" s="14"/>
      <c r="AK259" s="14"/>
      <c r="AL259" s="14"/>
      <c r="AM259" s="14"/>
      <c r="AN259" s="14"/>
      <c r="AO259" s="14"/>
      <c r="AP259" s="14"/>
      <c r="AQ259" s="14"/>
      <c r="AR259" s="14"/>
      <c r="AS259" s="14"/>
      <c r="AT259" s="14"/>
      <c r="AU259" s="14"/>
      <c r="AV259" s="14"/>
      <c r="AW259" s="14"/>
    </row>
    <row r="260" spans="1:49" ht="12.75">
      <c r="A260" s="33"/>
      <c r="B260" s="34"/>
      <c r="C260" s="27" t="s">
        <v>348</v>
      </c>
      <c r="D260" s="27"/>
      <c r="E260" s="27"/>
      <c r="F260" s="28">
        <v>406000</v>
      </c>
      <c r="G260" s="29"/>
      <c r="H260" s="28"/>
      <c r="I260" s="29"/>
      <c r="J260" s="28"/>
      <c r="K260" s="29"/>
      <c r="L260" s="28"/>
      <c r="M260" s="29"/>
      <c r="N260" s="28"/>
      <c r="O260" s="29"/>
      <c r="P260" s="28"/>
      <c r="Q260" s="29"/>
      <c r="R260" s="28"/>
      <c r="S260" s="29"/>
      <c r="T260" s="28"/>
      <c r="U260" s="29"/>
      <c r="V260" s="28"/>
      <c r="W260" s="29"/>
      <c r="X260" s="28"/>
      <c r="Y260" s="29"/>
      <c r="Z260" s="28"/>
      <c r="AA260" s="29"/>
      <c r="AB260" s="30">
        <f t="shared" si="6"/>
        <v>0</v>
      </c>
      <c r="AC260" s="31">
        <f t="shared" si="7"/>
        <v>0</v>
      </c>
      <c r="AD260" s="28"/>
      <c r="AE260" s="29"/>
      <c r="AF260" s="28">
        <v>406000</v>
      </c>
      <c r="AG260" s="32"/>
      <c r="AH260" s="14"/>
      <c r="AI260" s="14"/>
      <c r="AJ260" s="14"/>
      <c r="AK260" s="14"/>
      <c r="AL260" s="14"/>
      <c r="AM260" s="14"/>
      <c r="AN260" s="14"/>
      <c r="AO260" s="14"/>
      <c r="AP260" s="14"/>
      <c r="AQ260" s="14"/>
      <c r="AR260" s="14"/>
      <c r="AS260" s="14"/>
      <c r="AT260" s="14"/>
      <c r="AU260" s="14"/>
      <c r="AV260" s="14"/>
      <c r="AW260" s="14"/>
    </row>
    <row r="261" spans="1:49" ht="12.75">
      <c r="A261" s="33"/>
      <c r="B261" s="34">
        <v>67</v>
      </c>
      <c r="C261" s="27" t="s">
        <v>349</v>
      </c>
      <c r="D261" s="27"/>
      <c r="E261" s="27"/>
      <c r="F261" s="28"/>
      <c r="G261" s="29"/>
      <c r="H261" s="28"/>
      <c r="I261" s="29"/>
      <c r="J261" s="28"/>
      <c r="K261" s="29"/>
      <c r="L261" s="28"/>
      <c r="M261" s="29"/>
      <c r="N261" s="28"/>
      <c r="O261" s="29"/>
      <c r="P261" s="28"/>
      <c r="Q261" s="29"/>
      <c r="R261" s="28"/>
      <c r="S261" s="29"/>
      <c r="T261" s="28"/>
      <c r="U261" s="29"/>
      <c r="V261" s="28"/>
      <c r="W261" s="29"/>
      <c r="X261" s="28"/>
      <c r="Y261" s="29"/>
      <c r="Z261" s="28"/>
      <c r="AA261" s="29"/>
      <c r="AB261" s="30">
        <f t="shared" si="6"/>
        <v>0</v>
      </c>
      <c r="AC261" s="31">
        <f t="shared" si="7"/>
        <v>0</v>
      </c>
      <c r="AD261" s="28"/>
      <c r="AE261" s="29"/>
      <c r="AF261" s="28"/>
      <c r="AG261" s="32"/>
      <c r="AH261" s="14"/>
      <c r="AI261" s="14"/>
      <c r="AJ261" s="14"/>
      <c r="AK261" s="14"/>
      <c r="AL261" s="14"/>
      <c r="AM261" s="14"/>
      <c r="AN261" s="14"/>
      <c r="AO261" s="14"/>
      <c r="AP261" s="14"/>
      <c r="AQ261" s="14"/>
      <c r="AR261" s="14"/>
      <c r="AS261" s="14"/>
      <c r="AT261" s="14"/>
      <c r="AU261" s="14"/>
      <c r="AV261" s="14"/>
      <c r="AW261" s="14"/>
    </row>
    <row r="262" spans="1:49" ht="12.75">
      <c r="A262" s="33"/>
      <c r="B262" s="34"/>
      <c r="C262" s="35"/>
      <c r="D262" s="35" t="s">
        <v>350</v>
      </c>
      <c r="E262" s="35" t="s">
        <v>349</v>
      </c>
      <c r="F262" s="36">
        <v>3250372</v>
      </c>
      <c r="G262" s="37">
        <v>18.85</v>
      </c>
      <c r="H262" s="36"/>
      <c r="I262" s="37"/>
      <c r="J262" s="36"/>
      <c r="K262" s="37"/>
      <c r="L262" s="36"/>
      <c r="M262" s="37"/>
      <c r="N262" s="36"/>
      <c r="O262" s="37"/>
      <c r="P262" s="36"/>
      <c r="Q262" s="37"/>
      <c r="R262" s="36"/>
      <c r="S262" s="37"/>
      <c r="T262" s="36"/>
      <c r="U262" s="37"/>
      <c r="V262" s="36"/>
      <c r="W262" s="37"/>
      <c r="X262" s="36"/>
      <c r="Y262" s="37"/>
      <c r="Z262" s="36"/>
      <c r="AA262" s="37"/>
      <c r="AB262" s="38">
        <f aca="true" t="shared" si="8" ref="AB262:AB325">Z262+X262+V262+T262+R262+P262+N262+L262+H262+H262</f>
        <v>0</v>
      </c>
      <c r="AC262" s="39">
        <f aca="true" t="shared" si="9" ref="AC262:AC325">AA262+Y262+W262+U262+S262+Q262+O262+M262+I262+I262</f>
        <v>0</v>
      </c>
      <c r="AD262" s="36">
        <v>-51695</v>
      </c>
      <c r="AE262" s="37">
        <v>0</v>
      </c>
      <c r="AF262" s="36">
        <v>3198677</v>
      </c>
      <c r="AG262" s="40">
        <v>18.85</v>
      </c>
      <c r="AH262" s="14"/>
      <c r="AI262" s="14"/>
      <c r="AJ262" s="14"/>
      <c r="AK262" s="14"/>
      <c r="AL262" s="14"/>
      <c r="AM262" s="14"/>
      <c r="AN262" s="14"/>
      <c r="AO262" s="14"/>
      <c r="AP262" s="14"/>
      <c r="AQ262" s="14"/>
      <c r="AR262" s="14"/>
      <c r="AS262" s="14"/>
      <c r="AT262" s="14"/>
      <c r="AU262" s="14"/>
      <c r="AV262" s="14"/>
      <c r="AW262" s="14"/>
    </row>
    <row r="263" spans="1:49" ht="12.75">
      <c r="A263" s="33"/>
      <c r="B263" s="34"/>
      <c r="C263" s="27" t="s">
        <v>351</v>
      </c>
      <c r="D263" s="27"/>
      <c r="E263" s="27"/>
      <c r="F263" s="28">
        <v>3250372</v>
      </c>
      <c r="G263" s="29">
        <v>18.85</v>
      </c>
      <c r="H263" s="28"/>
      <c r="I263" s="29"/>
      <c r="J263" s="28"/>
      <c r="K263" s="29"/>
      <c r="L263" s="28"/>
      <c r="M263" s="29"/>
      <c r="N263" s="28"/>
      <c r="O263" s="29"/>
      <c r="P263" s="28"/>
      <c r="Q263" s="29"/>
      <c r="R263" s="28"/>
      <c r="S263" s="29"/>
      <c r="T263" s="28"/>
      <c r="U263" s="29"/>
      <c r="V263" s="28"/>
      <c r="W263" s="29"/>
      <c r="X263" s="28"/>
      <c r="Y263" s="29"/>
      <c r="Z263" s="28"/>
      <c r="AA263" s="29"/>
      <c r="AB263" s="30">
        <f t="shared" si="8"/>
        <v>0</v>
      </c>
      <c r="AC263" s="31">
        <f t="shared" si="9"/>
        <v>0</v>
      </c>
      <c r="AD263" s="28">
        <v>-51695</v>
      </c>
      <c r="AE263" s="29">
        <v>0</v>
      </c>
      <c r="AF263" s="28">
        <v>3198677</v>
      </c>
      <c r="AG263" s="32">
        <v>18.85</v>
      </c>
      <c r="AH263" s="14"/>
      <c r="AI263" s="14"/>
      <c r="AJ263" s="14"/>
      <c r="AK263" s="14"/>
      <c r="AL263" s="14"/>
      <c r="AM263" s="14"/>
      <c r="AN263" s="14"/>
      <c r="AO263" s="14"/>
      <c r="AP263" s="14"/>
      <c r="AQ263" s="14"/>
      <c r="AR263" s="14"/>
      <c r="AS263" s="14"/>
      <c r="AT263" s="14"/>
      <c r="AU263" s="14"/>
      <c r="AV263" s="14"/>
      <c r="AW263" s="14"/>
    </row>
    <row r="264" spans="1:49" ht="12.75">
      <c r="A264" s="33"/>
      <c r="B264" s="34">
        <v>68</v>
      </c>
      <c r="C264" s="27" t="s">
        <v>352</v>
      </c>
      <c r="D264" s="27"/>
      <c r="E264" s="27"/>
      <c r="F264" s="28"/>
      <c r="G264" s="29"/>
      <c r="H264" s="28"/>
      <c r="I264" s="29"/>
      <c r="J264" s="28"/>
      <c r="K264" s="29"/>
      <c r="L264" s="28"/>
      <c r="M264" s="29"/>
      <c r="N264" s="28"/>
      <c r="O264" s="29"/>
      <c r="P264" s="28"/>
      <c r="Q264" s="29"/>
      <c r="R264" s="28"/>
      <c r="S264" s="29"/>
      <c r="T264" s="28"/>
      <c r="U264" s="29"/>
      <c r="V264" s="28"/>
      <c r="W264" s="29"/>
      <c r="X264" s="28"/>
      <c r="Y264" s="29"/>
      <c r="Z264" s="28"/>
      <c r="AA264" s="29"/>
      <c r="AB264" s="30">
        <f t="shared" si="8"/>
        <v>0</v>
      </c>
      <c r="AC264" s="31">
        <f t="shared" si="9"/>
        <v>0</v>
      </c>
      <c r="AD264" s="28"/>
      <c r="AE264" s="29"/>
      <c r="AF264" s="28"/>
      <c r="AG264" s="32"/>
      <c r="AH264" s="14"/>
      <c r="AI264" s="14"/>
      <c r="AJ264" s="14"/>
      <c r="AK264" s="14"/>
      <c r="AL264" s="14"/>
      <c r="AM264" s="14"/>
      <c r="AN264" s="14"/>
      <c r="AO264" s="14"/>
      <c r="AP264" s="14"/>
      <c r="AQ264" s="14"/>
      <c r="AR264" s="14"/>
      <c r="AS264" s="14"/>
      <c r="AT264" s="14"/>
      <c r="AU264" s="14"/>
      <c r="AV264" s="14"/>
      <c r="AW264" s="14"/>
    </row>
    <row r="265" spans="1:49" ht="12.75">
      <c r="A265" s="33"/>
      <c r="B265" s="34"/>
      <c r="C265" s="35"/>
      <c r="D265" s="35" t="s">
        <v>353</v>
      </c>
      <c r="E265" s="35" t="s">
        <v>352</v>
      </c>
      <c r="F265" s="36">
        <v>4979122</v>
      </c>
      <c r="G265" s="37">
        <v>2.75</v>
      </c>
      <c r="H265" s="36"/>
      <c r="I265" s="37"/>
      <c r="J265" s="36">
        <v>5362</v>
      </c>
      <c r="K265" s="37">
        <v>0</v>
      </c>
      <c r="L265" s="36"/>
      <c r="M265" s="37"/>
      <c r="N265" s="36"/>
      <c r="O265" s="37"/>
      <c r="P265" s="36"/>
      <c r="Q265" s="37"/>
      <c r="R265" s="36"/>
      <c r="S265" s="37"/>
      <c r="T265" s="36"/>
      <c r="U265" s="37"/>
      <c r="V265" s="36"/>
      <c r="W265" s="37"/>
      <c r="X265" s="36"/>
      <c r="Y265" s="37"/>
      <c r="Z265" s="36"/>
      <c r="AA265" s="37"/>
      <c r="AB265" s="38">
        <f t="shared" si="8"/>
        <v>0</v>
      </c>
      <c r="AC265" s="39">
        <f t="shared" si="9"/>
        <v>0</v>
      </c>
      <c r="AD265" s="36">
        <v>-8254</v>
      </c>
      <c r="AE265" s="37">
        <v>0</v>
      </c>
      <c r="AF265" s="36">
        <v>4976230</v>
      </c>
      <c r="AG265" s="40">
        <v>2.75</v>
      </c>
      <c r="AH265" s="14"/>
      <c r="AI265" s="14"/>
      <c r="AJ265" s="14"/>
      <c r="AK265" s="14"/>
      <c r="AL265" s="14"/>
      <c r="AM265" s="14"/>
      <c r="AN265" s="14"/>
      <c r="AO265" s="14"/>
      <c r="AP265" s="14"/>
      <c r="AQ265" s="14"/>
      <c r="AR265" s="14"/>
      <c r="AS265" s="14"/>
      <c r="AT265" s="14"/>
      <c r="AU265" s="14"/>
      <c r="AV265" s="14"/>
      <c r="AW265" s="14"/>
    </row>
    <row r="266" spans="1:49" ht="12.75">
      <c r="A266" s="33"/>
      <c r="B266" s="34"/>
      <c r="C266" s="27" t="s">
        <v>354</v>
      </c>
      <c r="D266" s="27"/>
      <c r="E266" s="27"/>
      <c r="F266" s="28">
        <v>4979122</v>
      </c>
      <c r="G266" s="29">
        <v>2.75</v>
      </c>
      <c r="H266" s="28"/>
      <c r="I266" s="29"/>
      <c r="J266" s="28">
        <v>5362</v>
      </c>
      <c r="K266" s="29">
        <v>0</v>
      </c>
      <c r="L266" s="28"/>
      <c r="M266" s="29"/>
      <c r="N266" s="28"/>
      <c r="O266" s="29"/>
      <c r="P266" s="28"/>
      <c r="Q266" s="29"/>
      <c r="R266" s="28"/>
      <c r="S266" s="29"/>
      <c r="T266" s="28"/>
      <c r="U266" s="29"/>
      <c r="V266" s="28"/>
      <c r="W266" s="29"/>
      <c r="X266" s="28"/>
      <c r="Y266" s="29"/>
      <c r="Z266" s="28"/>
      <c r="AA266" s="29"/>
      <c r="AB266" s="30">
        <f t="shared" si="8"/>
        <v>0</v>
      </c>
      <c r="AC266" s="31">
        <f t="shared" si="9"/>
        <v>0</v>
      </c>
      <c r="AD266" s="28">
        <v>-8254</v>
      </c>
      <c r="AE266" s="29">
        <v>0</v>
      </c>
      <c r="AF266" s="28">
        <v>4976230</v>
      </c>
      <c r="AG266" s="32">
        <v>2.75</v>
      </c>
      <c r="AH266" s="14"/>
      <c r="AI266" s="14"/>
      <c r="AJ266" s="14"/>
      <c r="AK266" s="14"/>
      <c r="AL266" s="14"/>
      <c r="AM266" s="14"/>
      <c r="AN266" s="14"/>
      <c r="AO266" s="14"/>
      <c r="AP266" s="14"/>
      <c r="AQ266" s="14"/>
      <c r="AR266" s="14"/>
      <c r="AS266" s="14"/>
      <c r="AT266" s="14"/>
      <c r="AU266" s="14"/>
      <c r="AV266" s="14"/>
      <c r="AW266" s="14"/>
    </row>
    <row r="267" spans="1:49" ht="12.75">
      <c r="A267" s="33"/>
      <c r="B267" s="34">
        <v>69</v>
      </c>
      <c r="C267" s="27" t="s">
        <v>355</v>
      </c>
      <c r="D267" s="27"/>
      <c r="E267" s="27"/>
      <c r="F267" s="28"/>
      <c r="G267" s="29"/>
      <c r="H267" s="28"/>
      <c r="I267" s="29"/>
      <c r="J267" s="28"/>
      <c r="K267" s="29"/>
      <c r="L267" s="28"/>
      <c r="M267" s="29"/>
      <c r="N267" s="28"/>
      <c r="O267" s="29"/>
      <c r="P267" s="28"/>
      <c r="Q267" s="29"/>
      <c r="R267" s="28"/>
      <c r="S267" s="29"/>
      <c r="T267" s="28"/>
      <c r="U267" s="29"/>
      <c r="V267" s="28"/>
      <c r="W267" s="29"/>
      <c r="X267" s="28"/>
      <c r="Y267" s="29"/>
      <c r="Z267" s="28"/>
      <c r="AA267" s="29"/>
      <c r="AB267" s="30">
        <f t="shared" si="8"/>
        <v>0</v>
      </c>
      <c r="AC267" s="31">
        <f t="shared" si="9"/>
        <v>0</v>
      </c>
      <c r="AD267" s="28"/>
      <c r="AE267" s="29"/>
      <c r="AF267" s="28"/>
      <c r="AG267" s="32"/>
      <c r="AH267" s="14"/>
      <c r="AI267" s="14"/>
      <c r="AJ267" s="14"/>
      <c r="AK267" s="14"/>
      <c r="AL267" s="14"/>
      <c r="AM267" s="14"/>
      <c r="AN267" s="14"/>
      <c r="AO267" s="14"/>
      <c r="AP267" s="14"/>
      <c r="AQ267" s="14"/>
      <c r="AR267" s="14"/>
      <c r="AS267" s="14"/>
      <c r="AT267" s="14"/>
      <c r="AU267" s="14"/>
      <c r="AV267" s="14"/>
      <c r="AW267" s="14"/>
    </row>
    <row r="268" spans="1:49" ht="12.75">
      <c r="A268" s="33"/>
      <c r="B268" s="34"/>
      <c r="C268" s="35"/>
      <c r="D268" s="35" t="s">
        <v>356</v>
      </c>
      <c r="E268" s="35" t="s">
        <v>357</v>
      </c>
      <c r="F268" s="36">
        <v>40809577</v>
      </c>
      <c r="G268" s="37">
        <v>13.75</v>
      </c>
      <c r="H268" s="36"/>
      <c r="I268" s="37"/>
      <c r="J268" s="36">
        <v>-13092</v>
      </c>
      <c r="K268" s="37">
        <v>0</v>
      </c>
      <c r="L268" s="36"/>
      <c r="M268" s="37"/>
      <c r="N268" s="36"/>
      <c r="O268" s="37"/>
      <c r="P268" s="36"/>
      <c r="Q268" s="37"/>
      <c r="R268" s="36"/>
      <c r="S268" s="37"/>
      <c r="T268" s="36"/>
      <c r="U268" s="37"/>
      <c r="V268" s="36"/>
      <c r="W268" s="37"/>
      <c r="X268" s="36"/>
      <c r="Y268" s="37"/>
      <c r="Z268" s="36"/>
      <c r="AA268" s="37"/>
      <c r="AB268" s="38">
        <f t="shared" si="8"/>
        <v>0</v>
      </c>
      <c r="AC268" s="39">
        <f t="shared" si="9"/>
        <v>0</v>
      </c>
      <c r="AD268" s="36"/>
      <c r="AE268" s="37"/>
      <c r="AF268" s="36">
        <v>40796485</v>
      </c>
      <c r="AG268" s="40">
        <v>13.75</v>
      </c>
      <c r="AH268" s="14"/>
      <c r="AI268" s="14"/>
      <c r="AJ268" s="14"/>
      <c r="AK268" s="14"/>
      <c r="AL268" s="14"/>
      <c r="AM268" s="14"/>
      <c r="AN268" s="14"/>
      <c r="AO268" s="14"/>
      <c r="AP268" s="14"/>
      <c r="AQ268" s="14"/>
      <c r="AR268" s="14"/>
      <c r="AS268" s="14"/>
      <c r="AT268" s="14"/>
      <c r="AU268" s="14"/>
      <c r="AV268" s="14"/>
      <c r="AW268" s="14"/>
    </row>
    <row r="269" spans="1:49" ht="12.75">
      <c r="A269" s="33"/>
      <c r="B269" s="34"/>
      <c r="C269" s="35"/>
      <c r="D269" s="35" t="s">
        <v>358</v>
      </c>
      <c r="E269" s="35" t="s">
        <v>352</v>
      </c>
      <c r="F269" s="36"/>
      <c r="G269" s="37"/>
      <c r="H269" s="36"/>
      <c r="I269" s="37"/>
      <c r="J269" s="36"/>
      <c r="K269" s="37"/>
      <c r="L269" s="36"/>
      <c r="M269" s="37"/>
      <c r="N269" s="36"/>
      <c r="O269" s="37"/>
      <c r="P269" s="36"/>
      <c r="Q269" s="37"/>
      <c r="R269" s="36"/>
      <c r="S269" s="37"/>
      <c r="T269" s="36"/>
      <c r="U269" s="37"/>
      <c r="V269" s="36"/>
      <c r="W269" s="37"/>
      <c r="X269" s="36"/>
      <c r="Y269" s="37"/>
      <c r="Z269" s="36">
        <v>0.01</v>
      </c>
      <c r="AA269" s="37">
        <v>0</v>
      </c>
      <c r="AB269" s="38">
        <f t="shared" si="8"/>
        <v>0.01</v>
      </c>
      <c r="AC269" s="39">
        <f t="shared" si="9"/>
        <v>0</v>
      </c>
      <c r="AD269" s="36">
        <v>-32554</v>
      </c>
      <c r="AE269" s="37">
        <v>0</v>
      </c>
      <c r="AF269" s="36">
        <v>-32553.99</v>
      </c>
      <c r="AG269" s="40">
        <v>0</v>
      </c>
      <c r="AH269" s="14"/>
      <c r="AI269" s="14"/>
      <c r="AJ269" s="14"/>
      <c r="AK269" s="14"/>
      <c r="AL269" s="14"/>
      <c r="AM269" s="14"/>
      <c r="AN269" s="14"/>
      <c r="AO269" s="14"/>
      <c r="AP269" s="14"/>
      <c r="AQ269" s="14"/>
      <c r="AR269" s="14"/>
      <c r="AS269" s="14"/>
      <c r="AT269" s="14"/>
      <c r="AU269" s="14"/>
      <c r="AV269" s="14"/>
      <c r="AW269" s="14"/>
    </row>
    <row r="270" spans="1:49" ht="12.75">
      <c r="A270" s="33"/>
      <c r="B270" s="34"/>
      <c r="C270" s="27" t="s">
        <v>359</v>
      </c>
      <c r="D270" s="27"/>
      <c r="E270" s="27"/>
      <c r="F270" s="28">
        <v>40809577</v>
      </c>
      <c r="G270" s="29">
        <v>13.75</v>
      </c>
      <c r="H270" s="28"/>
      <c r="I270" s="29"/>
      <c r="J270" s="28">
        <v>-13092</v>
      </c>
      <c r="K270" s="29">
        <v>0</v>
      </c>
      <c r="L270" s="28"/>
      <c r="M270" s="29"/>
      <c r="N270" s="28"/>
      <c r="O270" s="29"/>
      <c r="P270" s="28"/>
      <c r="Q270" s="29"/>
      <c r="R270" s="28"/>
      <c r="S270" s="29"/>
      <c r="T270" s="28"/>
      <c r="U270" s="29"/>
      <c r="V270" s="28"/>
      <c r="W270" s="29"/>
      <c r="X270" s="28"/>
      <c r="Y270" s="29"/>
      <c r="Z270" s="28">
        <v>0.01</v>
      </c>
      <c r="AA270" s="29">
        <v>0</v>
      </c>
      <c r="AB270" s="30">
        <f t="shared" si="8"/>
        <v>0.01</v>
      </c>
      <c r="AC270" s="31">
        <f t="shared" si="9"/>
        <v>0</v>
      </c>
      <c r="AD270" s="28">
        <v>-32554</v>
      </c>
      <c r="AE270" s="29">
        <v>0</v>
      </c>
      <c r="AF270" s="28">
        <v>40763931.01</v>
      </c>
      <c r="AG270" s="32">
        <v>13.75</v>
      </c>
      <c r="AH270" s="14"/>
      <c r="AI270" s="14"/>
      <c r="AJ270" s="14"/>
      <c r="AK270" s="14"/>
      <c r="AL270" s="14"/>
      <c r="AM270" s="14"/>
      <c r="AN270" s="14"/>
      <c r="AO270" s="14"/>
      <c r="AP270" s="14"/>
      <c r="AQ270" s="14"/>
      <c r="AR270" s="14"/>
      <c r="AS270" s="14"/>
      <c r="AT270" s="14"/>
      <c r="AU270" s="14"/>
      <c r="AV270" s="14"/>
      <c r="AW270" s="14"/>
    </row>
    <row r="271" spans="1:49" ht="12.75">
      <c r="A271" s="33"/>
      <c r="B271" s="34">
        <v>70</v>
      </c>
      <c r="C271" s="27" t="s">
        <v>360</v>
      </c>
      <c r="D271" s="27"/>
      <c r="E271" s="27"/>
      <c r="F271" s="28"/>
      <c r="G271" s="29"/>
      <c r="H271" s="28"/>
      <c r="I271" s="29"/>
      <c r="J271" s="28"/>
      <c r="K271" s="29"/>
      <c r="L271" s="28"/>
      <c r="M271" s="29"/>
      <c r="N271" s="28"/>
      <c r="O271" s="29"/>
      <c r="P271" s="28"/>
      <c r="Q271" s="29"/>
      <c r="R271" s="28"/>
      <c r="S271" s="29"/>
      <c r="T271" s="28"/>
      <c r="U271" s="29"/>
      <c r="V271" s="28"/>
      <c r="W271" s="29"/>
      <c r="X271" s="28"/>
      <c r="Y271" s="29"/>
      <c r="Z271" s="28"/>
      <c r="AA271" s="29"/>
      <c r="AB271" s="30">
        <f t="shared" si="8"/>
        <v>0</v>
      </c>
      <c r="AC271" s="31">
        <f t="shared" si="9"/>
        <v>0</v>
      </c>
      <c r="AD271" s="28"/>
      <c r="AE271" s="29"/>
      <c r="AF271" s="28"/>
      <c r="AG271" s="32"/>
      <c r="AH271" s="14"/>
      <c r="AI271" s="14"/>
      <c r="AJ271" s="14"/>
      <c r="AK271" s="14"/>
      <c r="AL271" s="14"/>
      <c r="AM271" s="14"/>
      <c r="AN271" s="14"/>
      <c r="AO271" s="14"/>
      <c r="AP271" s="14"/>
      <c r="AQ271" s="14"/>
      <c r="AR271" s="14"/>
      <c r="AS271" s="14"/>
      <c r="AT271" s="14"/>
      <c r="AU271" s="14"/>
      <c r="AV271" s="14"/>
      <c r="AW271" s="14"/>
    </row>
    <row r="272" spans="1:49" ht="12.75">
      <c r="A272" s="33"/>
      <c r="B272" s="34"/>
      <c r="C272" s="35"/>
      <c r="D272" s="35" t="s">
        <v>361</v>
      </c>
      <c r="E272" s="35" t="s">
        <v>362</v>
      </c>
      <c r="F272" s="36">
        <v>11613341</v>
      </c>
      <c r="G272" s="37">
        <v>11</v>
      </c>
      <c r="H272" s="36"/>
      <c r="I272" s="37"/>
      <c r="J272" s="36"/>
      <c r="K272" s="37"/>
      <c r="L272" s="36"/>
      <c r="M272" s="37"/>
      <c r="N272" s="36"/>
      <c r="O272" s="37"/>
      <c r="P272" s="36"/>
      <c r="Q272" s="37"/>
      <c r="R272" s="36"/>
      <c r="S272" s="37"/>
      <c r="T272" s="36"/>
      <c r="U272" s="37"/>
      <c r="V272" s="36"/>
      <c r="W272" s="37"/>
      <c r="X272" s="36"/>
      <c r="Y272" s="37"/>
      <c r="Z272" s="36"/>
      <c r="AA272" s="37"/>
      <c r="AB272" s="38">
        <f t="shared" si="8"/>
        <v>0</v>
      </c>
      <c r="AC272" s="39">
        <f t="shared" si="9"/>
        <v>0</v>
      </c>
      <c r="AD272" s="36">
        <v>-28120</v>
      </c>
      <c r="AE272" s="37">
        <v>0</v>
      </c>
      <c r="AF272" s="36">
        <v>11585221</v>
      </c>
      <c r="AG272" s="40">
        <v>11</v>
      </c>
      <c r="AH272" s="14"/>
      <c r="AI272" s="14"/>
      <c r="AJ272" s="14"/>
      <c r="AK272" s="14"/>
      <c r="AL272" s="14"/>
      <c r="AM272" s="14"/>
      <c r="AN272" s="14"/>
      <c r="AO272" s="14"/>
      <c r="AP272" s="14"/>
      <c r="AQ272" s="14"/>
      <c r="AR272" s="14"/>
      <c r="AS272" s="14"/>
      <c r="AT272" s="14"/>
      <c r="AU272" s="14"/>
      <c r="AV272" s="14"/>
      <c r="AW272" s="14"/>
    </row>
    <row r="273" spans="1:49" ht="12.75">
      <c r="A273" s="33"/>
      <c r="B273" s="34"/>
      <c r="C273" s="35"/>
      <c r="D273" s="35" t="s">
        <v>363</v>
      </c>
      <c r="E273" s="35" t="s">
        <v>364</v>
      </c>
      <c r="F273" s="36">
        <v>567982</v>
      </c>
      <c r="G273" s="37"/>
      <c r="H273" s="36"/>
      <c r="I273" s="37"/>
      <c r="J273" s="36"/>
      <c r="K273" s="37"/>
      <c r="L273" s="36"/>
      <c r="M273" s="37"/>
      <c r="N273" s="36"/>
      <c r="O273" s="37"/>
      <c r="P273" s="36"/>
      <c r="Q273" s="37"/>
      <c r="R273" s="36"/>
      <c r="S273" s="37"/>
      <c r="T273" s="36"/>
      <c r="U273" s="37"/>
      <c r="V273" s="36"/>
      <c r="W273" s="37"/>
      <c r="X273" s="36"/>
      <c r="Y273" s="37"/>
      <c r="Z273" s="36"/>
      <c r="AA273" s="37"/>
      <c r="AB273" s="38">
        <f t="shared" si="8"/>
        <v>0</v>
      </c>
      <c r="AC273" s="39">
        <f t="shared" si="9"/>
        <v>0</v>
      </c>
      <c r="AD273" s="36"/>
      <c r="AE273" s="37"/>
      <c r="AF273" s="36">
        <v>567982</v>
      </c>
      <c r="AG273" s="40"/>
      <c r="AH273" s="14"/>
      <c r="AI273" s="14"/>
      <c r="AJ273" s="14"/>
      <c r="AK273" s="14"/>
      <c r="AL273" s="14"/>
      <c r="AM273" s="14"/>
      <c r="AN273" s="14"/>
      <c r="AO273" s="14"/>
      <c r="AP273" s="14"/>
      <c r="AQ273" s="14"/>
      <c r="AR273" s="14"/>
      <c r="AS273" s="14"/>
      <c r="AT273" s="14"/>
      <c r="AU273" s="14"/>
      <c r="AV273" s="14"/>
      <c r="AW273" s="14"/>
    </row>
    <row r="274" spans="1:49" ht="12.75">
      <c r="A274" s="33"/>
      <c r="B274" s="34"/>
      <c r="C274" s="27" t="s">
        <v>365</v>
      </c>
      <c r="D274" s="27"/>
      <c r="E274" s="27"/>
      <c r="F274" s="28">
        <v>12181323</v>
      </c>
      <c r="G274" s="29">
        <v>11</v>
      </c>
      <c r="H274" s="28"/>
      <c r="I274" s="29"/>
      <c r="J274" s="28"/>
      <c r="K274" s="29"/>
      <c r="L274" s="28"/>
      <c r="M274" s="29"/>
      <c r="N274" s="28"/>
      <c r="O274" s="29"/>
      <c r="P274" s="28"/>
      <c r="Q274" s="29"/>
      <c r="R274" s="28"/>
      <c r="S274" s="29"/>
      <c r="T274" s="28"/>
      <c r="U274" s="29"/>
      <c r="V274" s="28"/>
      <c r="W274" s="29"/>
      <c r="X274" s="28"/>
      <c r="Y274" s="29"/>
      <c r="Z274" s="28"/>
      <c r="AA274" s="29"/>
      <c r="AB274" s="30">
        <f t="shared" si="8"/>
        <v>0</v>
      </c>
      <c r="AC274" s="31">
        <f t="shared" si="9"/>
        <v>0</v>
      </c>
      <c r="AD274" s="28">
        <v>-28120</v>
      </c>
      <c r="AE274" s="29">
        <v>0</v>
      </c>
      <c r="AF274" s="28">
        <v>12153203</v>
      </c>
      <c r="AG274" s="32">
        <v>11</v>
      </c>
      <c r="AH274" s="14"/>
      <c r="AI274" s="14"/>
      <c r="AJ274" s="14"/>
      <c r="AK274" s="14"/>
      <c r="AL274" s="14"/>
      <c r="AM274" s="14"/>
      <c r="AN274" s="14"/>
      <c r="AO274" s="14"/>
      <c r="AP274" s="14"/>
      <c r="AQ274" s="14"/>
      <c r="AR274" s="14"/>
      <c r="AS274" s="14"/>
      <c r="AT274" s="14"/>
      <c r="AU274" s="14"/>
      <c r="AV274" s="14"/>
      <c r="AW274" s="14"/>
    </row>
    <row r="275" spans="1:49" ht="12.75">
      <c r="A275" s="33"/>
      <c r="B275" s="34">
        <v>71</v>
      </c>
      <c r="C275" s="27" t="s">
        <v>366</v>
      </c>
      <c r="D275" s="27"/>
      <c r="E275" s="27"/>
      <c r="F275" s="28"/>
      <c r="G275" s="29"/>
      <c r="H275" s="28"/>
      <c r="I275" s="29"/>
      <c r="J275" s="28"/>
      <c r="K275" s="29"/>
      <c r="L275" s="28"/>
      <c r="M275" s="29"/>
      <c r="N275" s="28"/>
      <c r="O275" s="29"/>
      <c r="P275" s="28"/>
      <c r="Q275" s="29"/>
      <c r="R275" s="28"/>
      <c r="S275" s="29"/>
      <c r="T275" s="28"/>
      <c r="U275" s="29"/>
      <c r="V275" s="28"/>
      <c r="W275" s="29"/>
      <c r="X275" s="28"/>
      <c r="Y275" s="29"/>
      <c r="Z275" s="28"/>
      <c r="AA275" s="29"/>
      <c r="AB275" s="30">
        <f t="shared" si="8"/>
        <v>0</v>
      </c>
      <c r="AC275" s="31">
        <f t="shared" si="9"/>
        <v>0</v>
      </c>
      <c r="AD275" s="28"/>
      <c r="AE275" s="29"/>
      <c r="AF275" s="28"/>
      <c r="AG275" s="32"/>
      <c r="AH275" s="14"/>
      <c r="AI275" s="14"/>
      <c r="AJ275" s="14"/>
      <c r="AK275" s="14"/>
      <c r="AL275" s="14"/>
      <c r="AM275" s="14"/>
      <c r="AN275" s="14"/>
      <c r="AO275" s="14"/>
      <c r="AP275" s="14"/>
      <c r="AQ275" s="14"/>
      <c r="AR275" s="14"/>
      <c r="AS275" s="14"/>
      <c r="AT275" s="14"/>
      <c r="AU275" s="14"/>
      <c r="AV275" s="14"/>
      <c r="AW275" s="14"/>
    </row>
    <row r="276" spans="1:49" ht="12.75">
      <c r="A276" s="33"/>
      <c r="B276" s="34"/>
      <c r="C276" s="35"/>
      <c r="D276" s="35" t="s">
        <v>367</v>
      </c>
      <c r="E276" s="35" t="s">
        <v>368</v>
      </c>
      <c r="F276" s="36">
        <v>10009151</v>
      </c>
      <c r="G276" s="37">
        <v>4.5</v>
      </c>
      <c r="H276" s="36"/>
      <c r="I276" s="37"/>
      <c r="J276" s="36"/>
      <c r="K276" s="37"/>
      <c r="L276" s="36"/>
      <c r="M276" s="37"/>
      <c r="N276" s="36"/>
      <c r="O276" s="37"/>
      <c r="P276" s="36"/>
      <c r="Q276" s="37"/>
      <c r="R276" s="36"/>
      <c r="S276" s="37"/>
      <c r="T276" s="36"/>
      <c r="U276" s="37"/>
      <c r="V276" s="36"/>
      <c r="W276" s="37"/>
      <c r="X276" s="36"/>
      <c r="Y276" s="37"/>
      <c r="Z276" s="36"/>
      <c r="AA276" s="37"/>
      <c r="AB276" s="38">
        <f t="shared" si="8"/>
        <v>0</v>
      </c>
      <c r="AC276" s="39">
        <f t="shared" si="9"/>
        <v>0</v>
      </c>
      <c r="AD276" s="36">
        <v>-11778</v>
      </c>
      <c r="AE276" s="37">
        <v>0</v>
      </c>
      <c r="AF276" s="36">
        <v>9997373</v>
      </c>
      <c r="AG276" s="40">
        <v>4.5</v>
      </c>
      <c r="AH276" s="14"/>
      <c r="AI276" s="14"/>
      <c r="AJ276" s="14"/>
      <c r="AK276" s="14"/>
      <c r="AL276" s="14"/>
      <c r="AM276" s="14"/>
      <c r="AN276" s="14"/>
      <c r="AO276" s="14"/>
      <c r="AP276" s="14"/>
      <c r="AQ276" s="14"/>
      <c r="AR276" s="14"/>
      <c r="AS276" s="14"/>
      <c r="AT276" s="14"/>
      <c r="AU276" s="14"/>
      <c r="AV276" s="14"/>
      <c r="AW276" s="14"/>
    </row>
    <row r="277" spans="1:49" ht="12.75">
      <c r="A277" s="33"/>
      <c r="B277" s="34"/>
      <c r="C277" s="35"/>
      <c r="D277" s="35" t="s">
        <v>369</v>
      </c>
      <c r="E277" s="35" t="s">
        <v>370</v>
      </c>
      <c r="F277" s="36">
        <v>700000</v>
      </c>
      <c r="G277" s="37"/>
      <c r="H277" s="36"/>
      <c r="I277" s="37"/>
      <c r="J277" s="36"/>
      <c r="K277" s="37"/>
      <c r="L277" s="36"/>
      <c r="M277" s="37"/>
      <c r="N277" s="36"/>
      <c r="O277" s="37"/>
      <c r="P277" s="36"/>
      <c r="Q277" s="37"/>
      <c r="R277" s="36"/>
      <c r="S277" s="37"/>
      <c r="T277" s="36"/>
      <c r="U277" s="37"/>
      <c r="V277" s="36"/>
      <c r="W277" s="37"/>
      <c r="X277" s="36"/>
      <c r="Y277" s="37"/>
      <c r="Z277" s="36"/>
      <c r="AA277" s="37"/>
      <c r="AB277" s="38">
        <f t="shared" si="8"/>
        <v>0</v>
      </c>
      <c r="AC277" s="39">
        <f t="shared" si="9"/>
        <v>0</v>
      </c>
      <c r="AD277" s="36"/>
      <c r="AE277" s="37"/>
      <c r="AF277" s="36">
        <v>700000</v>
      </c>
      <c r="AG277" s="40"/>
      <c r="AH277" s="14"/>
      <c r="AI277" s="14"/>
      <c r="AJ277" s="14"/>
      <c r="AK277" s="14"/>
      <c r="AL277" s="14"/>
      <c r="AM277" s="14"/>
      <c r="AN277" s="14"/>
      <c r="AO277" s="14"/>
      <c r="AP277" s="14"/>
      <c r="AQ277" s="14"/>
      <c r="AR277" s="14"/>
      <c r="AS277" s="14"/>
      <c r="AT277" s="14"/>
      <c r="AU277" s="14"/>
      <c r="AV277" s="14"/>
      <c r="AW277" s="14"/>
    </row>
    <row r="278" spans="1:49" ht="12.75">
      <c r="A278" s="33"/>
      <c r="B278" s="34"/>
      <c r="C278" s="27" t="s">
        <v>371</v>
      </c>
      <c r="D278" s="27"/>
      <c r="E278" s="27"/>
      <c r="F278" s="28">
        <v>10709151</v>
      </c>
      <c r="G278" s="29">
        <v>4.5</v>
      </c>
      <c r="H278" s="28"/>
      <c r="I278" s="29"/>
      <c r="J278" s="28"/>
      <c r="K278" s="29"/>
      <c r="L278" s="28"/>
      <c r="M278" s="29"/>
      <c r="N278" s="28"/>
      <c r="O278" s="29"/>
      <c r="P278" s="28"/>
      <c r="Q278" s="29"/>
      <c r="R278" s="28"/>
      <c r="S278" s="29"/>
      <c r="T278" s="28"/>
      <c r="U278" s="29"/>
      <c r="V278" s="28"/>
      <c r="W278" s="29"/>
      <c r="X278" s="28"/>
      <c r="Y278" s="29"/>
      <c r="Z278" s="28"/>
      <c r="AA278" s="29"/>
      <c r="AB278" s="30">
        <f t="shared" si="8"/>
        <v>0</v>
      </c>
      <c r="AC278" s="31">
        <f t="shared" si="9"/>
        <v>0</v>
      </c>
      <c r="AD278" s="28">
        <v>-11778</v>
      </c>
      <c r="AE278" s="29">
        <v>0</v>
      </c>
      <c r="AF278" s="28">
        <v>10697373</v>
      </c>
      <c r="AG278" s="32">
        <v>4.5</v>
      </c>
      <c r="AH278" s="14"/>
      <c r="AI278" s="14"/>
      <c r="AJ278" s="14"/>
      <c r="AK278" s="14"/>
      <c r="AL278" s="14"/>
      <c r="AM278" s="14"/>
      <c r="AN278" s="14"/>
      <c r="AO278" s="14"/>
      <c r="AP278" s="14"/>
      <c r="AQ278" s="14"/>
      <c r="AR278" s="14"/>
      <c r="AS278" s="14"/>
      <c r="AT278" s="14"/>
      <c r="AU278" s="14"/>
      <c r="AV278" s="14"/>
      <c r="AW278" s="14"/>
    </row>
    <row r="279" spans="1:49" ht="12.75">
      <c r="A279" s="33"/>
      <c r="B279" s="34">
        <v>72</v>
      </c>
      <c r="C279" s="27" t="s">
        <v>372</v>
      </c>
      <c r="D279" s="27"/>
      <c r="E279" s="27"/>
      <c r="F279" s="28"/>
      <c r="G279" s="29"/>
      <c r="H279" s="28"/>
      <c r="I279" s="29"/>
      <c r="J279" s="28"/>
      <c r="K279" s="29"/>
      <c r="L279" s="28"/>
      <c r="M279" s="29"/>
      <c r="N279" s="28"/>
      <c r="O279" s="29"/>
      <c r="P279" s="28"/>
      <c r="Q279" s="29"/>
      <c r="R279" s="28"/>
      <c r="S279" s="29"/>
      <c r="T279" s="28"/>
      <c r="U279" s="29"/>
      <c r="V279" s="28"/>
      <c r="W279" s="29"/>
      <c r="X279" s="28"/>
      <c r="Y279" s="29"/>
      <c r="Z279" s="28"/>
      <c r="AA279" s="29"/>
      <c r="AB279" s="30">
        <f t="shared" si="8"/>
        <v>0</v>
      </c>
      <c r="AC279" s="31">
        <f t="shared" si="9"/>
        <v>0</v>
      </c>
      <c r="AD279" s="28"/>
      <c r="AE279" s="29"/>
      <c r="AF279" s="28"/>
      <c r="AG279" s="32"/>
      <c r="AH279" s="14"/>
      <c r="AI279" s="14"/>
      <c r="AJ279" s="14"/>
      <c r="AK279" s="14"/>
      <c r="AL279" s="14"/>
      <c r="AM279" s="14"/>
      <c r="AN279" s="14"/>
      <c r="AO279" s="14"/>
      <c r="AP279" s="14"/>
      <c r="AQ279" s="14"/>
      <c r="AR279" s="14"/>
      <c r="AS279" s="14"/>
      <c r="AT279" s="14"/>
      <c r="AU279" s="14"/>
      <c r="AV279" s="14"/>
      <c r="AW279" s="14"/>
    </row>
    <row r="280" spans="1:49" ht="12.75">
      <c r="A280" s="33"/>
      <c r="B280" s="34"/>
      <c r="C280" s="35"/>
      <c r="D280" s="35" t="s">
        <v>373</v>
      </c>
      <c r="E280" s="35" t="s">
        <v>372</v>
      </c>
      <c r="F280" s="36">
        <v>9996530</v>
      </c>
      <c r="G280" s="37"/>
      <c r="H280" s="36"/>
      <c r="I280" s="37"/>
      <c r="J280" s="36"/>
      <c r="K280" s="37"/>
      <c r="L280" s="36"/>
      <c r="M280" s="37"/>
      <c r="N280" s="36"/>
      <c r="O280" s="37"/>
      <c r="P280" s="36"/>
      <c r="Q280" s="37"/>
      <c r="R280" s="36"/>
      <c r="S280" s="37"/>
      <c r="T280" s="36"/>
      <c r="U280" s="37"/>
      <c r="V280" s="36"/>
      <c r="W280" s="37"/>
      <c r="X280" s="36"/>
      <c r="Y280" s="37"/>
      <c r="Z280" s="36">
        <v>1783040</v>
      </c>
      <c r="AA280" s="37">
        <v>0</v>
      </c>
      <c r="AB280" s="38">
        <f t="shared" si="8"/>
        <v>1783040</v>
      </c>
      <c r="AC280" s="39">
        <f t="shared" si="9"/>
        <v>0</v>
      </c>
      <c r="AD280" s="36"/>
      <c r="AE280" s="37"/>
      <c r="AF280" s="36">
        <v>11779570</v>
      </c>
      <c r="AG280" s="40">
        <v>0</v>
      </c>
      <c r="AH280" s="14"/>
      <c r="AI280" s="14"/>
      <c r="AJ280" s="14"/>
      <c r="AK280" s="14"/>
      <c r="AL280" s="14"/>
      <c r="AM280" s="14"/>
      <c r="AN280" s="14"/>
      <c r="AO280" s="14"/>
      <c r="AP280" s="14"/>
      <c r="AQ280" s="14"/>
      <c r="AR280" s="14"/>
      <c r="AS280" s="14"/>
      <c r="AT280" s="14"/>
      <c r="AU280" s="14"/>
      <c r="AV280" s="14"/>
      <c r="AW280" s="14"/>
    </row>
    <row r="281" spans="1:49" ht="12.75">
      <c r="A281" s="33"/>
      <c r="B281" s="34"/>
      <c r="C281" s="27" t="s">
        <v>374</v>
      </c>
      <c r="D281" s="27"/>
      <c r="E281" s="27"/>
      <c r="F281" s="28">
        <v>9996530</v>
      </c>
      <c r="G281" s="29"/>
      <c r="H281" s="28"/>
      <c r="I281" s="29"/>
      <c r="J281" s="28"/>
      <c r="K281" s="29"/>
      <c r="L281" s="28"/>
      <c r="M281" s="29"/>
      <c r="N281" s="28"/>
      <c r="O281" s="29"/>
      <c r="P281" s="28"/>
      <c r="Q281" s="29"/>
      <c r="R281" s="28"/>
      <c r="S281" s="29"/>
      <c r="T281" s="28"/>
      <c r="U281" s="29"/>
      <c r="V281" s="28"/>
      <c r="W281" s="29"/>
      <c r="X281" s="28"/>
      <c r="Y281" s="29"/>
      <c r="Z281" s="28">
        <v>1783040</v>
      </c>
      <c r="AA281" s="29">
        <v>0</v>
      </c>
      <c r="AB281" s="30">
        <f t="shared" si="8"/>
        <v>1783040</v>
      </c>
      <c r="AC281" s="31">
        <f t="shared" si="9"/>
        <v>0</v>
      </c>
      <c r="AD281" s="28"/>
      <c r="AE281" s="29"/>
      <c r="AF281" s="28">
        <v>11779570</v>
      </c>
      <c r="AG281" s="32">
        <v>0</v>
      </c>
      <c r="AH281" s="14"/>
      <c r="AI281" s="14"/>
      <c r="AJ281" s="14"/>
      <c r="AK281" s="14"/>
      <c r="AL281" s="14"/>
      <c r="AM281" s="14"/>
      <c r="AN281" s="14"/>
      <c r="AO281" s="14"/>
      <c r="AP281" s="14"/>
      <c r="AQ281" s="14"/>
      <c r="AR281" s="14"/>
      <c r="AS281" s="14"/>
      <c r="AT281" s="14"/>
      <c r="AU281" s="14"/>
      <c r="AV281" s="14"/>
      <c r="AW281" s="14"/>
    </row>
    <row r="282" spans="1:49" ht="12.75">
      <c r="A282" s="33"/>
      <c r="B282" s="34">
        <v>73</v>
      </c>
      <c r="C282" s="27" t="s">
        <v>375</v>
      </c>
      <c r="D282" s="27"/>
      <c r="E282" s="27"/>
      <c r="F282" s="28"/>
      <c r="G282" s="29"/>
      <c r="H282" s="28"/>
      <c r="I282" s="29"/>
      <c r="J282" s="28"/>
      <c r="K282" s="29"/>
      <c r="L282" s="28"/>
      <c r="M282" s="29"/>
      <c r="N282" s="28"/>
      <c r="O282" s="29"/>
      <c r="P282" s="28"/>
      <c r="Q282" s="29"/>
      <c r="R282" s="28"/>
      <c r="S282" s="29"/>
      <c r="T282" s="28"/>
      <c r="U282" s="29"/>
      <c r="V282" s="28"/>
      <c r="W282" s="29"/>
      <c r="X282" s="28"/>
      <c r="Y282" s="29"/>
      <c r="Z282" s="28"/>
      <c r="AA282" s="29"/>
      <c r="AB282" s="30">
        <f t="shared" si="8"/>
        <v>0</v>
      </c>
      <c r="AC282" s="31">
        <f t="shared" si="9"/>
        <v>0</v>
      </c>
      <c r="AD282" s="28"/>
      <c r="AE282" s="29"/>
      <c r="AF282" s="28"/>
      <c r="AG282" s="32"/>
      <c r="AH282" s="14"/>
      <c r="AI282" s="14"/>
      <c r="AJ282" s="14"/>
      <c r="AK282" s="14"/>
      <c r="AL282" s="14"/>
      <c r="AM282" s="14"/>
      <c r="AN282" s="14"/>
      <c r="AO282" s="14"/>
      <c r="AP282" s="14"/>
      <c r="AQ282" s="14"/>
      <c r="AR282" s="14"/>
      <c r="AS282" s="14"/>
      <c r="AT282" s="14"/>
      <c r="AU282" s="14"/>
      <c r="AV282" s="14"/>
      <c r="AW282" s="14"/>
    </row>
    <row r="283" spans="1:49" ht="12.75">
      <c r="A283" s="33"/>
      <c r="B283" s="34"/>
      <c r="C283" s="35"/>
      <c r="D283" s="35" t="s">
        <v>376</v>
      </c>
      <c r="E283" s="35" t="s">
        <v>377</v>
      </c>
      <c r="F283" s="36">
        <v>15265911</v>
      </c>
      <c r="G283" s="37"/>
      <c r="H283" s="36"/>
      <c r="I283" s="37"/>
      <c r="J283" s="36"/>
      <c r="K283" s="37"/>
      <c r="L283" s="36"/>
      <c r="M283" s="37"/>
      <c r="N283" s="36"/>
      <c r="O283" s="37"/>
      <c r="P283" s="36"/>
      <c r="Q283" s="37"/>
      <c r="R283" s="36"/>
      <c r="S283" s="37"/>
      <c r="T283" s="36"/>
      <c r="U283" s="37"/>
      <c r="V283" s="36"/>
      <c r="W283" s="37"/>
      <c r="X283" s="36"/>
      <c r="Y283" s="37"/>
      <c r="Z283" s="36"/>
      <c r="AA283" s="37"/>
      <c r="AB283" s="38">
        <f t="shared" si="8"/>
        <v>0</v>
      </c>
      <c r="AC283" s="39">
        <f t="shared" si="9"/>
        <v>0</v>
      </c>
      <c r="AD283" s="36"/>
      <c r="AE283" s="37"/>
      <c r="AF283" s="36">
        <v>15265911</v>
      </c>
      <c r="AG283" s="40"/>
      <c r="AH283" s="14"/>
      <c r="AI283" s="14"/>
      <c r="AJ283" s="14"/>
      <c r="AK283" s="14"/>
      <c r="AL283" s="14"/>
      <c r="AM283" s="14"/>
      <c r="AN283" s="14"/>
      <c r="AO283" s="14"/>
      <c r="AP283" s="14"/>
      <c r="AQ283" s="14"/>
      <c r="AR283" s="14"/>
      <c r="AS283" s="14"/>
      <c r="AT283" s="14"/>
      <c r="AU283" s="14"/>
      <c r="AV283" s="14"/>
      <c r="AW283" s="14"/>
    </row>
    <row r="284" spans="1:49" ht="12.75">
      <c r="A284" s="33"/>
      <c r="B284" s="34"/>
      <c r="C284" s="35"/>
      <c r="D284" s="35" t="s">
        <v>378</v>
      </c>
      <c r="E284" s="35" t="s">
        <v>379</v>
      </c>
      <c r="F284" s="36">
        <v>39895659</v>
      </c>
      <c r="G284" s="37">
        <v>82.63</v>
      </c>
      <c r="H284" s="36"/>
      <c r="I284" s="37"/>
      <c r="J284" s="36"/>
      <c r="K284" s="37"/>
      <c r="L284" s="36"/>
      <c r="M284" s="37"/>
      <c r="N284" s="36"/>
      <c r="O284" s="37"/>
      <c r="P284" s="36"/>
      <c r="Q284" s="37"/>
      <c r="R284" s="36"/>
      <c r="S284" s="37"/>
      <c r="T284" s="36"/>
      <c r="U284" s="37"/>
      <c r="V284" s="36"/>
      <c r="W284" s="37"/>
      <c r="X284" s="36"/>
      <c r="Y284" s="37"/>
      <c r="Z284" s="36"/>
      <c r="AA284" s="37"/>
      <c r="AB284" s="38">
        <f t="shared" si="8"/>
        <v>0</v>
      </c>
      <c r="AC284" s="39">
        <f t="shared" si="9"/>
        <v>0</v>
      </c>
      <c r="AD284" s="36"/>
      <c r="AE284" s="37"/>
      <c r="AF284" s="36">
        <v>39895659</v>
      </c>
      <c r="AG284" s="40">
        <v>82.63</v>
      </c>
      <c r="AH284" s="14"/>
      <c r="AI284" s="14"/>
      <c r="AJ284" s="14"/>
      <c r="AK284" s="14"/>
      <c r="AL284" s="14"/>
      <c r="AM284" s="14"/>
      <c r="AN284" s="14"/>
      <c r="AO284" s="14"/>
      <c r="AP284" s="14"/>
      <c r="AQ284" s="14"/>
      <c r="AR284" s="14"/>
      <c r="AS284" s="14"/>
      <c r="AT284" s="14"/>
      <c r="AU284" s="14"/>
      <c r="AV284" s="14"/>
      <c r="AW284" s="14"/>
    </row>
    <row r="285" spans="1:49" ht="12.75">
      <c r="A285" s="33"/>
      <c r="B285" s="34"/>
      <c r="C285" s="35"/>
      <c r="D285" s="35" t="s">
        <v>380</v>
      </c>
      <c r="E285" s="35" t="s">
        <v>381</v>
      </c>
      <c r="F285" s="36">
        <v>4916741</v>
      </c>
      <c r="G285" s="37">
        <v>1.87</v>
      </c>
      <c r="H285" s="36"/>
      <c r="I285" s="37"/>
      <c r="J285" s="36"/>
      <c r="K285" s="37"/>
      <c r="L285" s="36"/>
      <c r="M285" s="37"/>
      <c r="N285" s="36"/>
      <c r="O285" s="37"/>
      <c r="P285" s="36"/>
      <c r="Q285" s="37"/>
      <c r="R285" s="36"/>
      <c r="S285" s="37"/>
      <c r="T285" s="36"/>
      <c r="U285" s="37"/>
      <c r="V285" s="36"/>
      <c r="W285" s="37"/>
      <c r="X285" s="36"/>
      <c r="Y285" s="37"/>
      <c r="Z285" s="36"/>
      <c r="AA285" s="37"/>
      <c r="AB285" s="38">
        <f t="shared" si="8"/>
        <v>0</v>
      </c>
      <c r="AC285" s="39">
        <f t="shared" si="9"/>
        <v>0</v>
      </c>
      <c r="AD285" s="36"/>
      <c r="AE285" s="37"/>
      <c r="AF285" s="36">
        <v>4916741</v>
      </c>
      <c r="AG285" s="40">
        <v>1.87</v>
      </c>
      <c r="AH285" s="14"/>
      <c r="AI285" s="14"/>
      <c r="AJ285" s="14"/>
      <c r="AK285" s="14"/>
      <c r="AL285" s="14"/>
      <c r="AM285" s="14"/>
      <c r="AN285" s="14"/>
      <c r="AO285" s="14"/>
      <c r="AP285" s="14"/>
      <c r="AQ285" s="14"/>
      <c r="AR285" s="14"/>
      <c r="AS285" s="14"/>
      <c r="AT285" s="14"/>
      <c r="AU285" s="14"/>
      <c r="AV285" s="14"/>
      <c r="AW285" s="14"/>
    </row>
    <row r="286" spans="1:49" ht="12.75">
      <c r="A286" s="33"/>
      <c r="B286" s="34"/>
      <c r="C286" s="35"/>
      <c r="D286" s="35" t="s">
        <v>382</v>
      </c>
      <c r="E286" s="35" t="s">
        <v>383</v>
      </c>
      <c r="F286" s="36">
        <v>7110089</v>
      </c>
      <c r="G286" s="37">
        <v>32.37</v>
      </c>
      <c r="H286" s="36"/>
      <c r="I286" s="37"/>
      <c r="J286" s="36">
        <v>7980</v>
      </c>
      <c r="K286" s="37">
        <v>0</v>
      </c>
      <c r="L286" s="36"/>
      <c r="M286" s="37"/>
      <c r="N286" s="36"/>
      <c r="O286" s="37"/>
      <c r="P286" s="36"/>
      <c r="Q286" s="37"/>
      <c r="R286" s="36"/>
      <c r="S286" s="37"/>
      <c r="T286" s="36"/>
      <c r="U286" s="37"/>
      <c r="V286" s="36"/>
      <c r="W286" s="37"/>
      <c r="X286" s="36"/>
      <c r="Y286" s="37"/>
      <c r="Z286" s="36"/>
      <c r="AA286" s="37"/>
      <c r="AB286" s="38">
        <f t="shared" si="8"/>
        <v>0</v>
      </c>
      <c r="AC286" s="39">
        <f t="shared" si="9"/>
        <v>0</v>
      </c>
      <c r="AD286" s="36"/>
      <c r="AE286" s="37"/>
      <c r="AF286" s="36">
        <v>7118069</v>
      </c>
      <c r="AG286" s="40">
        <v>32.37</v>
      </c>
      <c r="AH286" s="14"/>
      <c r="AI286" s="14"/>
      <c r="AJ286" s="14"/>
      <c r="AK286" s="14"/>
      <c r="AL286" s="14"/>
      <c r="AM286" s="14"/>
      <c r="AN286" s="14"/>
      <c r="AO286" s="14"/>
      <c r="AP286" s="14"/>
      <c r="AQ286" s="14"/>
      <c r="AR286" s="14"/>
      <c r="AS286" s="14"/>
      <c r="AT286" s="14"/>
      <c r="AU286" s="14"/>
      <c r="AV286" s="14"/>
      <c r="AW286" s="14"/>
    </row>
    <row r="287" spans="1:49" ht="12.75">
      <c r="A287" s="33"/>
      <c r="B287" s="34"/>
      <c r="C287" s="35"/>
      <c r="D287" s="35" t="s">
        <v>384</v>
      </c>
      <c r="E287" s="35" t="s">
        <v>385</v>
      </c>
      <c r="F287" s="36">
        <v>1614202</v>
      </c>
      <c r="G287" s="37">
        <v>2.5</v>
      </c>
      <c r="H287" s="36"/>
      <c r="I287" s="37"/>
      <c r="J287" s="36"/>
      <c r="K287" s="37"/>
      <c r="L287" s="36"/>
      <c r="M287" s="37"/>
      <c r="N287" s="36"/>
      <c r="O287" s="37"/>
      <c r="P287" s="36"/>
      <c r="Q287" s="37"/>
      <c r="R287" s="36"/>
      <c r="S287" s="37"/>
      <c r="T287" s="36"/>
      <c r="U287" s="37"/>
      <c r="V287" s="36"/>
      <c r="W287" s="37"/>
      <c r="X287" s="36"/>
      <c r="Y287" s="37"/>
      <c r="Z287" s="36"/>
      <c r="AA287" s="37"/>
      <c r="AB287" s="38">
        <f t="shared" si="8"/>
        <v>0</v>
      </c>
      <c r="AC287" s="39">
        <f t="shared" si="9"/>
        <v>0</v>
      </c>
      <c r="AD287" s="36"/>
      <c r="AE287" s="37"/>
      <c r="AF287" s="36">
        <v>1614202</v>
      </c>
      <c r="AG287" s="40">
        <v>2.5</v>
      </c>
      <c r="AH287" s="14"/>
      <c r="AI287" s="14"/>
      <c r="AJ287" s="14"/>
      <c r="AK287" s="14"/>
      <c r="AL287" s="14"/>
      <c r="AM287" s="14"/>
      <c r="AN287" s="14"/>
      <c r="AO287" s="14"/>
      <c r="AP287" s="14"/>
      <c r="AQ287" s="14"/>
      <c r="AR287" s="14"/>
      <c r="AS287" s="14"/>
      <c r="AT287" s="14"/>
      <c r="AU287" s="14"/>
      <c r="AV287" s="14"/>
      <c r="AW287" s="14"/>
    </row>
    <row r="288" spans="1:49" ht="12.75">
      <c r="A288" s="33"/>
      <c r="B288" s="34"/>
      <c r="C288" s="27" t="s">
        <v>386</v>
      </c>
      <c r="D288" s="27"/>
      <c r="E288" s="27"/>
      <c r="F288" s="28">
        <v>68802602</v>
      </c>
      <c r="G288" s="29">
        <v>119.37</v>
      </c>
      <c r="H288" s="28"/>
      <c r="I288" s="29"/>
      <c r="J288" s="28">
        <v>7980</v>
      </c>
      <c r="K288" s="29">
        <v>0</v>
      </c>
      <c r="L288" s="28"/>
      <c r="M288" s="29"/>
      <c r="N288" s="28"/>
      <c r="O288" s="29"/>
      <c r="P288" s="28"/>
      <c r="Q288" s="29"/>
      <c r="R288" s="28"/>
      <c r="S288" s="29"/>
      <c r="T288" s="28"/>
      <c r="U288" s="29"/>
      <c r="V288" s="28"/>
      <c r="W288" s="29"/>
      <c r="X288" s="28"/>
      <c r="Y288" s="29"/>
      <c r="Z288" s="28"/>
      <c r="AA288" s="29"/>
      <c r="AB288" s="30">
        <f t="shared" si="8"/>
        <v>0</v>
      </c>
      <c r="AC288" s="31">
        <f t="shared" si="9"/>
        <v>0</v>
      </c>
      <c r="AD288" s="28"/>
      <c r="AE288" s="29"/>
      <c r="AF288" s="28">
        <v>68810582</v>
      </c>
      <c r="AG288" s="32">
        <v>119.37</v>
      </c>
      <c r="AH288" s="14"/>
      <c r="AI288" s="14"/>
      <c r="AJ288" s="14"/>
      <c r="AK288" s="14"/>
      <c r="AL288" s="14"/>
      <c r="AM288" s="14"/>
      <c r="AN288" s="14"/>
      <c r="AO288" s="14"/>
      <c r="AP288" s="14"/>
      <c r="AQ288" s="14"/>
      <c r="AR288" s="14"/>
      <c r="AS288" s="14"/>
      <c r="AT288" s="14"/>
      <c r="AU288" s="14"/>
      <c r="AV288" s="14"/>
      <c r="AW288" s="14"/>
    </row>
    <row r="289" spans="1:49" ht="12.75">
      <c r="A289" s="33"/>
      <c r="B289" s="34">
        <v>74</v>
      </c>
      <c r="C289" s="27" t="s">
        <v>387</v>
      </c>
      <c r="D289" s="27"/>
      <c r="E289" s="27"/>
      <c r="F289" s="28"/>
      <c r="G289" s="29"/>
      <c r="H289" s="28"/>
      <c r="I289" s="29"/>
      <c r="J289" s="28"/>
      <c r="K289" s="29"/>
      <c r="L289" s="28"/>
      <c r="M289" s="29"/>
      <c r="N289" s="28"/>
      <c r="O289" s="29"/>
      <c r="P289" s="28"/>
      <c r="Q289" s="29"/>
      <c r="R289" s="28"/>
      <c r="S289" s="29"/>
      <c r="T289" s="28"/>
      <c r="U289" s="29"/>
      <c r="V289" s="28"/>
      <c r="W289" s="29"/>
      <c r="X289" s="28"/>
      <c r="Y289" s="29"/>
      <c r="Z289" s="28"/>
      <c r="AA289" s="29"/>
      <c r="AB289" s="30">
        <f t="shared" si="8"/>
        <v>0</v>
      </c>
      <c r="AC289" s="31">
        <f t="shared" si="9"/>
        <v>0</v>
      </c>
      <c r="AD289" s="28"/>
      <c r="AE289" s="29"/>
      <c r="AF289" s="28"/>
      <c r="AG289" s="32"/>
      <c r="AH289" s="14"/>
      <c r="AI289" s="14"/>
      <c r="AJ289" s="14"/>
      <c r="AK289" s="14"/>
      <c r="AL289" s="14"/>
      <c r="AM289" s="14"/>
      <c r="AN289" s="14"/>
      <c r="AO289" s="14"/>
      <c r="AP289" s="14"/>
      <c r="AQ289" s="14"/>
      <c r="AR289" s="14"/>
      <c r="AS289" s="14"/>
      <c r="AT289" s="14"/>
      <c r="AU289" s="14"/>
      <c r="AV289" s="14"/>
      <c r="AW289" s="14"/>
    </row>
    <row r="290" spans="1:49" ht="12.75">
      <c r="A290" s="33"/>
      <c r="B290" s="34"/>
      <c r="C290" s="35"/>
      <c r="D290" s="35" t="s">
        <v>388</v>
      </c>
      <c r="E290" s="35" t="s">
        <v>389</v>
      </c>
      <c r="F290" s="36">
        <v>10121329</v>
      </c>
      <c r="G290" s="37">
        <v>34.3</v>
      </c>
      <c r="H290" s="36"/>
      <c r="I290" s="37"/>
      <c r="J290" s="36">
        <v>11131</v>
      </c>
      <c r="K290" s="37">
        <v>0</v>
      </c>
      <c r="L290" s="36"/>
      <c r="M290" s="37"/>
      <c r="N290" s="36"/>
      <c r="O290" s="37"/>
      <c r="P290" s="36"/>
      <c r="Q290" s="37"/>
      <c r="R290" s="36"/>
      <c r="S290" s="37"/>
      <c r="T290" s="36"/>
      <c r="U290" s="37"/>
      <c r="V290" s="36"/>
      <c r="W290" s="37"/>
      <c r="X290" s="36"/>
      <c r="Y290" s="37"/>
      <c r="Z290" s="36"/>
      <c r="AA290" s="37"/>
      <c r="AB290" s="38">
        <f t="shared" si="8"/>
        <v>0</v>
      </c>
      <c r="AC290" s="39">
        <f t="shared" si="9"/>
        <v>0</v>
      </c>
      <c r="AD290" s="36">
        <v>-510968</v>
      </c>
      <c r="AE290" s="37">
        <v>0</v>
      </c>
      <c r="AF290" s="36">
        <v>9621492</v>
      </c>
      <c r="AG290" s="40">
        <v>34.3</v>
      </c>
      <c r="AH290" s="14"/>
      <c r="AI290" s="14"/>
      <c r="AJ290" s="14"/>
      <c r="AK290" s="14"/>
      <c r="AL290" s="14"/>
      <c r="AM290" s="14"/>
      <c r="AN290" s="14"/>
      <c r="AO290" s="14"/>
      <c r="AP290" s="14"/>
      <c r="AQ290" s="14"/>
      <c r="AR290" s="14"/>
      <c r="AS290" s="14"/>
      <c r="AT290" s="14"/>
      <c r="AU290" s="14"/>
      <c r="AV290" s="14"/>
      <c r="AW290" s="14"/>
    </row>
    <row r="291" spans="1:49" ht="12.75">
      <c r="A291" s="33"/>
      <c r="B291" s="34"/>
      <c r="C291" s="35"/>
      <c r="D291" s="35" t="s">
        <v>390</v>
      </c>
      <c r="E291" s="35" t="s">
        <v>391</v>
      </c>
      <c r="F291" s="36">
        <v>6278471</v>
      </c>
      <c r="G291" s="37">
        <v>49.17</v>
      </c>
      <c r="H291" s="36"/>
      <c r="I291" s="37"/>
      <c r="J291" s="36">
        <v>551465</v>
      </c>
      <c r="K291" s="37">
        <v>0</v>
      </c>
      <c r="L291" s="36"/>
      <c r="M291" s="37"/>
      <c r="N291" s="36"/>
      <c r="O291" s="37"/>
      <c r="P291" s="36"/>
      <c r="Q291" s="37"/>
      <c r="R291" s="36"/>
      <c r="S291" s="37"/>
      <c r="T291" s="36"/>
      <c r="U291" s="37"/>
      <c r="V291" s="36"/>
      <c r="W291" s="37"/>
      <c r="X291" s="36"/>
      <c r="Y291" s="37"/>
      <c r="Z291" s="36"/>
      <c r="AA291" s="37"/>
      <c r="AB291" s="38">
        <f t="shared" si="8"/>
        <v>0</v>
      </c>
      <c r="AC291" s="39">
        <f t="shared" si="9"/>
        <v>0</v>
      </c>
      <c r="AD291" s="36"/>
      <c r="AE291" s="37"/>
      <c r="AF291" s="36">
        <v>6829936</v>
      </c>
      <c r="AG291" s="40">
        <v>49.17</v>
      </c>
      <c r="AH291" s="14"/>
      <c r="AI291" s="14"/>
      <c r="AJ291" s="14"/>
      <c r="AK291" s="14"/>
      <c r="AL291" s="14"/>
      <c r="AM291" s="14"/>
      <c r="AN291" s="14"/>
      <c r="AO291" s="14"/>
      <c r="AP291" s="14"/>
      <c r="AQ291" s="14"/>
      <c r="AR291" s="14"/>
      <c r="AS291" s="14"/>
      <c r="AT291" s="14"/>
      <c r="AU291" s="14"/>
      <c r="AV291" s="14"/>
      <c r="AW291" s="14"/>
    </row>
    <row r="292" spans="1:49" ht="12.75">
      <c r="A292" s="33"/>
      <c r="B292" s="34"/>
      <c r="C292" s="35"/>
      <c r="D292" s="35" t="s">
        <v>392</v>
      </c>
      <c r="E292" s="35" t="s">
        <v>393</v>
      </c>
      <c r="F292" s="36">
        <v>7752976</v>
      </c>
      <c r="G292" s="37">
        <v>70.52</v>
      </c>
      <c r="H292" s="36"/>
      <c r="I292" s="37"/>
      <c r="J292" s="36"/>
      <c r="K292" s="37"/>
      <c r="L292" s="36"/>
      <c r="M292" s="37"/>
      <c r="N292" s="36"/>
      <c r="O292" s="37"/>
      <c r="P292" s="36"/>
      <c r="Q292" s="37"/>
      <c r="R292" s="36"/>
      <c r="S292" s="37"/>
      <c r="T292" s="36"/>
      <c r="U292" s="37"/>
      <c r="V292" s="36"/>
      <c r="W292" s="37"/>
      <c r="X292" s="36"/>
      <c r="Y292" s="37"/>
      <c r="Z292" s="36"/>
      <c r="AA292" s="37"/>
      <c r="AB292" s="38">
        <f t="shared" si="8"/>
        <v>0</v>
      </c>
      <c r="AC292" s="39">
        <f t="shared" si="9"/>
        <v>0</v>
      </c>
      <c r="AD292" s="36"/>
      <c r="AE292" s="37"/>
      <c r="AF292" s="36">
        <v>7752976</v>
      </c>
      <c r="AG292" s="40">
        <v>70.52</v>
      </c>
      <c r="AH292" s="14"/>
      <c r="AI292" s="14"/>
      <c r="AJ292" s="14"/>
      <c r="AK292" s="14"/>
      <c r="AL292" s="14"/>
      <c r="AM292" s="14"/>
      <c r="AN292" s="14"/>
      <c r="AO292" s="14"/>
      <c r="AP292" s="14"/>
      <c r="AQ292" s="14"/>
      <c r="AR292" s="14"/>
      <c r="AS292" s="14"/>
      <c r="AT292" s="14"/>
      <c r="AU292" s="14"/>
      <c r="AV292" s="14"/>
      <c r="AW292" s="14"/>
    </row>
    <row r="293" spans="1:49" ht="12.75">
      <c r="A293" s="33"/>
      <c r="B293" s="34"/>
      <c r="C293" s="35"/>
      <c r="D293" s="35" t="s">
        <v>394</v>
      </c>
      <c r="E293" s="35" t="s">
        <v>395</v>
      </c>
      <c r="F293" s="36">
        <v>4282222</v>
      </c>
      <c r="G293" s="37">
        <v>28.5</v>
      </c>
      <c r="H293" s="36"/>
      <c r="I293" s="37"/>
      <c r="J293" s="36"/>
      <c r="K293" s="37"/>
      <c r="L293" s="36"/>
      <c r="M293" s="37"/>
      <c r="N293" s="36"/>
      <c r="O293" s="37"/>
      <c r="P293" s="36"/>
      <c r="Q293" s="37"/>
      <c r="R293" s="36"/>
      <c r="S293" s="37"/>
      <c r="T293" s="36"/>
      <c r="U293" s="37"/>
      <c r="V293" s="36"/>
      <c r="W293" s="37"/>
      <c r="X293" s="36"/>
      <c r="Y293" s="37"/>
      <c r="Z293" s="36"/>
      <c r="AA293" s="37"/>
      <c r="AB293" s="38">
        <f t="shared" si="8"/>
        <v>0</v>
      </c>
      <c r="AC293" s="39">
        <f t="shared" si="9"/>
        <v>0</v>
      </c>
      <c r="AD293" s="36"/>
      <c r="AE293" s="37"/>
      <c r="AF293" s="36">
        <v>4282222</v>
      </c>
      <c r="AG293" s="40">
        <v>28.5</v>
      </c>
      <c r="AH293" s="14"/>
      <c r="AI293" s="14"/>
      <c r="AJ293" s="14"/>
      <c r="AK293" s="14"/>
      <c r="AL293" s="14"/>
      <c r="AM293" s="14"/>
      <c r="AN293" s="14"/>
      <c r="AO293" s="14"/>
      <c r="AP293" s="14"/>
      <c r="AQ293" s="14"/>
      <c r="AR293" s="14"/>
      <c r="AS293" s="14"/>
      <c r="AT293" s="14"/>
      <c r="AU293" s="14"/>
      <c r="AV293" s="14"/>
      <c r="AW293" s="14"/>
    </row>
    <row r="294" spans="1:49" ht="12.75">
      <c r="A294" s="33"/>
      <c r="B294" s="34"/>
      <c r="C294" s="27" t="s">
        <v>396</v>
      </c>
      <c r="D294" s="27"/>
      <c r="E294" s="27"/>
      <c r="F294" s="28">
        <v>28434998</v>
      </c>
      <c r="G294" s="29">
        <v>182.49</v>
      </c>
      <c r="H294" s="28"/>
      <c r="I294" s="29"/>
      <c r="J294" s="28">
        <v>562596</v>
      </c>
      <c r="K294" s="29">
        <v>0</v>
      </c>
      <c r="L294" s="28"/>
      <c r="M294" s="29"/>
      <c r="N294" s="28"/>
      <c r="O294" s="29"/>
      <c r="P294" s="28"/>
      <c r="Q294" s="29"/>
      <c r="R294" s="28"/>
      <c r="S294" s="29"/>
      <c r="T294" s="28"/>
      <c r="U294" s="29"/>
      <c r="V294" s="28"/>
      <c r="W294" s="29"/>
      <c r="X294" s="28"/>
      <c r="Y294" s="29"/>
      <c r="Z294" s="28"/>
      <c r="AA294" s="29"/>
      <c r="AB294" s="30">
        <f t="shared" si="8"/>
        <v>0</v>
      </c>
      <c r="AC294" s="31">
        <f t="shared" si="9"/>
        <v>0</v>
      </c>
      <c r="AD294" s="28">
        <v>-510968</v>
      </c>
      <c r="AE294" s="29">
        <v>0</v>
      </c>
      <c r="AF294" s="28">
        <v>28486626</v>
      </c>
      <c r="AG294" s="32">
        <v>182.49</v>
      </c>
      <c r="AH294" s="14"/>
      <c r="AI294" s="14"/>
      <c r="AJ294" s="14"/>
      <c r="AK294" s="14"/>
      <c r="AL294" s="14"/>
      <c r="AM294" s="14"/>
      <c r="AN294" s="14"/>
      <c r="AO294" s="14"/>
      <c r="AP294" s="14"/>
      <c r="AQ294" s="14"/>
      <c r="AR294" s="14"/>
      <c r="AS294" s="14"/>
      <c r="AT294" s="14"/>
      <c r="AU294" s="14"/>
      <c r="AV294" s="14"/>
      <c r="AW294" s="14"/>
    </row>
    <row r="295" spans="1:49" ht="12.75">
      <c r="A295" s="33"/>
      <c r="B295" s="34">
        <v>75</v>
      </c>
      <c r="C295" s="27" t="s">
        <v>397</v>
      </c>
      <c r="D295" s="27"/>
      <c r="E295" s="27"/>
      <c r="F295" s="28"/>
      <c r="G295" s="29"/>
      <c r="H295" s="28"/>
      <c r="I295" s="29"/>
      <c r="J295" s="28"/>
      <c r="K295" s="29"/>
      <c r="L295" s="28"/>
      <c r="M295" s="29"/>
      <c r="N295" s="28"/>
      <c r="O295" s="29"/>
      <c r="P295" s="28"/>
      <c r="Q295" s="29"/>
      <c r="R295" s="28"/>
      <c r="S295" s="29"/>
      <c r="T295" s="28"/>
      <c r="U295" s="29"/>
      <c r="V295" s="28"/>
      <c r="W295" s="29"/>
      <c r="X295" s="28"/>
      <c r="Y295" s="29"/>
      <c r="Z295" s="28"/>
      <c r="AA295" s="29"/>
      <c r="AB295" s="30">
        <f t="shared" si="8"/>
        <v>0</v>
      </c>
      <c r="AC295" s="31">
        <f t="shared" si="9"/>
        <v>0</v>
      </c>
      <c r="AD295" s="28"/>
      <c r="AE295" s="29"/>
      <c r="AF295" s="28"/>
      <c r="AG295" s="32"/>
      <c r="AH295" s="14"/>
      <c r="AI295" s="14"/>
      <c r="AJ295" s="14"/>
      <c r="AK295" s="14"/>
      <c r="AL295" s="14"/>
      <c r="AM295" s="14"/>
      <c r="AN295" s="14"/>
      <c r="AO295" s="14"/>
      <c r="AP295" s="14"/>
      <c r="AQ295" s="14"/>
      <c r="AR295" s="14"/>
      <c r="AS295" s="14"/>
      <c r="AT295" s="14"/>
      <c r="AU295" s="14"/>
      <c r="AV295" s="14"/>
      <c r="AW295" s="14"/>
    </row>
    <row r="296" spans="1:49" ht="12.75">
      <c r="A296" s="33"/>
      <c r="B296" s="34"/>
      <c r="C296" s="35"/>
      <c r="D296" s="35" t="s">
        <v>398</v>
      </c>
      <c r="E296" s="35" t="s">
        <v>399</v>
      </c>
      <c r="F296" s="36">
        <v>8442736</v>
      </c>
      <c r="G296" s="37"/>
      <c r="H296" s="36"/>
      <c r="I296" s="37"/>
      <c r="J296" s="36">
        <v>-1814000</v>
      </c>
      <c r="K296" s="37">
        <v>0</v>
      </c>
      <c r="L296" s="36"/>
      <c r="M296" s="37"/>
      <c r="N296" s="36"/>
      <c r="O296" s="37"/>
      <c r="P296" s="36"/>
      <c r="Q296" s="37"/>
      <c r="R296" s="36"/>
      <c r="S296" s="37"/>
      <c r="T296" s="36"/>
      <c r="U296" s="37"/>
      <c r="V296" s="36"/>
      <c r="W296" s="37"/>
      <c r="X296" s="36"/>
      <c r="Y296" s="37"/>
      <c r="Z296" s="36"/>
      <c r="AA296" s="37"/>
      <c r="AB296" s="38">
        <f t="shared" si="8"/>
        <v>0</v>
      </c>
      <c r="AC296" s="39">
        <f t="shared" si="9"/>
        <v>0</v>
      </c>
      <c r="AD296" s="36"/>
      <c r="AE296" s="37"/>
      <c r="AF296" s="36">
        <v>6628736</v>
      </c>
      <c r="AG296" s="40">
        <v>0</v>
      </c>
      <c r="AH296" s="14"/>
      <c r="AI296" s="14"/>
      <c r="AJ296" s="14"/>
      <c r="AK296" s="14"/>
      <c r="AL296" s="14"/>
      <c r="AM296" s="14"/>
      <c r="AN296" s="14"/>
      <c r="AO296" s="14"/>
      <c r="AP296" s="14"/>
      <c r="AQ296" s="14"/>
      <c r="AR296" s="14"/>
      <c r="AS296" s="14"/>
      <c r="AT296" s="14"/>
      <c r="AU296" s="14"/>
      <c r="AV296" s="14"/>
      <c r="AW296" s="14"/>
    </row>
    <row r="297" spans="1:49" ht="12.75">
      <c r="A297" s="33"/>
      <c r="B297" s="34"/>
      <c r="C297" s="35"/>
      <c r="D297" s="35" t="s">
        <v>400</v>
      </c>
      <c r="E297" s="35" t="s">
        <v>401</v>
      </c>
      <c r="F297" s="36">
        <v>8048288</v>
      </c>
      <c r="G297" s="37">
        <v>1.5</v>
      </c>
      <c r="H297" s="36"/>
      <c r="I297" s="37"/>
      <c r="J297" s="36">
        <v>-141966</v>
      </c>
      <c r="K297" s="37">
        <v>0</v>
      </c>
      <c r="L297" s="36"/>
      <c r="M297" s="37"/>
      <c r="N297" s="36"/>
      <c r="O297" s="37"/>
      <c r="P297" s="36"/>
      <c r="Q297" s="37"/>
      <c r="R297" s="36"/>
      <c r="S297" s="37"/>
      <c r="T297" s="36"/>
      <c r="U297" s="37"/>
      <c r="V297" s="36"/>
      <c r="W297" s="37"/>
      <c r="X297" s="36"/>
      <c r="Y297" s="37"/>
      <c r="Z297" s="36"/>
      <c r="AA297" s="37"/>
      <c r="AB297" s="38">
        <f t="shared" si="8"/>
        <v>0</v>
      </c>
      <c r="AC297" s="39">
        <f t="shared" si="9"/>
        <v>0</v>
      </c>
      <c r="AD297" s="36"/>
      <c r="AE297" s="37"/>
      <c r="AF297" s="36">
        <v>7906322</v>
      </c>
      <c r="AG297" s="40">
        <v>1.5</v>
      </c>
      <c r="AH297" s="14"/>
      <c r="AI297" s="14"/>
      <c r="AJ297" s="14"/>
      <c r="AK297" s="14"/>
      <c r="AL297" s="14"/>
      <c r="AM297" s="14"/>
      <c r="AN297" s="14"/>
      <c r="AO297" s="14"/>
      <c r="AP297" s="14"/>
      <c r="AQ297" s="14"/>
      <c r="AR297" s="14"/>
      <c r="AS297" s="14"/>
      <c r="AT297" s="14"/>
      <c r="AU297" s="14"/>
      <c r="AV297" s="14"/>
      <c r="AW297" s="14"/>
    </row>
    <row r="298" spans="1:49" ht="12.75">
      <c r="A298" s="33"/>
      <c r="B298" s="34"/>
      <c r="C298" s="35"/>
      <c r="D298" s="35" t="s">
        <v>402</v>
      </c>
      <c r="E298" s="35" t="s">
        <v>403</v>
      </c>
      <c r="F298" s="36">
        <v>2219300</v>
      </c>
      <c r="G298" s="37">
        <v>44.5</v>
      </c>
      <c r="H298" s="36"/>
      <c r="I298" s="37"/>
      <c r="J298" s="36">
        <v>10000</v>
      </c>
      <c r="K298" s="37">
        <v>0</v>
      </c>
      <c r="L298" s="36"/>
      <c r="M298" s="37"/>
      <c r="N298" s="36"/>
      <c r="O298" s="37"/>
      <c r="P298" s="36"/>
      <c r="Q298" s="37"/>
      <c r="R298" s="36"/>
      <c r="S298" s="37"/>
      <c r="T298" s="36"/>
      <c r="U298" s="37"/>
      <c r="V298" s="36"/>
      <c r="W298" s="37"/>
      <c r="X298" s="36"/>
      <c r="Y298" s="37"/>
      <c r="Z298" s="36">
        <v>49169</v>
      </c>
      <c r="AA298" s="37">
        <v>0</v>
      </c>
      <c r="AB298" s="38">
        <f t="shared" si="8"/>
        <v>49169</v>
      </c>
      <c r="AC298" s="39">
        <f t="shared" si="9"/>
        <v>0</v>
      </c>
      <c r="AD298" s="36"/>
      <c r="AE298" s="37"/>
      <c r="AF298" s="36">
        <v>2278469</v>
      </c>
      <c r="AG298" s="40">
        <v>44.5</v>
      </c>
      <c r="AH298" s="14"/>
      <c r="AI298" s="14"/>
      <c r="AJ298" s="14"/>
      <c r="AK298" s="14"/>
      <c r="AL298" s="14"/>
      <c r="AM298" s="14"/>
      <c r="AN298" s="14"/>
      <c r="AO298" s="14"/>
      <c r="AP298" s="14"/>
      <c r="AQ298" s="14"/>
      <c r="AR298" s="14"/>
      <c r="AS298" s="14"/>
      <c r="AT298" s="14"/>
      <c r="AU298" s="14"/>
      <c r="AV298" s="14"/>
      <c r="AW298" s="14"/>
    </row>
    <row r="299" spans="1:49" ht="12.75">
      <c r="A299" s="33"/>
      <c r="B299" s="34"/>
      <c r="C299" s="35"/>
      <c r="D299" s="35" t="s">
        <v>404</v>
      </c>
      <c r="E299" s="35" t="s">
        <v>405</v>
      </c>
      <c r="F299" s="36">
        <v>6932455</v>
      </c>
      <c r="G299" s="37">
        <v>58.8</v>
      </c>
      <c r="H299" s="36"/>
      <c r="I299" s="37"/>
      <c r="J299" s="36"/>
      <c r="K299" s="37"/>
      <c r="L299" s="36"/>
      <c r="M299" s="37"/>
      <c r="N299" s="36"/>
      <c r="O299" s="37"/>
      <c r="P299" s="36"/>
      <c r="Q299" s="37"/>
      <c r="R299" s="36"/>
      <c r="S299" s="37"/>
      <c r="T299" s="36"/>
      <c r="U299" s="37"/>
      <c r="V299" s="36"/>
      <c r="W299" s="37"/>
      <c r="X299" s="36"/>
      <c r="Y299" s="37"/>
      <c r="Z299" s="36"/>
      <c r="AA299" s="37"/>
      <c r="AB299" s="38">
        <f t="shared" si="8"/>
        <v>0</v>
      </c>
      <c r="AC299" s="39">
        <f t="shared" si="9"/>
        <v>0</v>
      </c>
      <c r="AD299" s="36">
        <v>-260515</v>
      </c>
      <c r="AE299" s="37">
        <v>0</v>
      </c>
      <c r="AF299" s="36">
        <v>6671940</v>
      </c>
      <c r="AG299" s="40">
        <v>58.8</v>
      </c>
      <c r="AH299" s="14"/>
      <c r="AI299" s="14"/>
      <c r="AJ299" s="14"/>
      <c r="AK299" s="14"/>
      <c r="AL299" s="14"/>
      <c r="AM299" s="14"/>
      <c r="AN299" s="14"/>
      <c r="AO299" s="14"/>
      <c r="AP299" s="14"/>
      <c r="AQ299" s="14"/>
      <c r="AR299" s="14"/>
      <c r="AS299" s="14"/>
      <c r="AT299" s="14"/>
      <c r="AU299" s="14"/>
      <c r="AV299" s="14"/>
      <c r="AW299" s="14"/>
    </row>
    <row r="300" spans="1:49" ht="12.75">
      <c r="A300" s="33"/>
      <c r="B300" s="34"/>
      <c r="C300" s="27" t="s">
        <v>406</v>
      </c>
      <c r="D300" s="27"/>
      <c r="E300" s="27"/>
      <c r="F300" s="28">
        <v>25642779</v>
      </c>
      <c r="G300" s="29">
        <v>104.8</v>
      </c>
      <c r="H300" s="28"/>
      <c r="I300" s="29"/>
      <c r="J300" s="28">
        <v>-1945966</v>
      </c>
      <c r="K300" s="29">
        <v>0</v>
      </c>
      <c r="L300" s="28"/>
      <c r="M300" s="29"/>
      <c r="N300" s="28"/>
      <c r="O300" s="29"/>
      <c r="P300" s="28"/>
      <c r="Q300" s="29"/>
      <c r="R300" s="28"/>
      <c r="S300" s="29"/>
      <c r="T300" s="28"/>
      <c r="U300" s="29"/>
      <c r="V300" s="28"/>
      <c r="W300" s="29"/>
      <c r="X300" s="28"/>
      <c r="Y300" s="29"/>
      <c r="Z300" s="28">
        <v>49169</v>
      </c>
      <c r="AA300" s="29">
        <v>0</v>
      </c>
      <c r="AB300" s="30">
        <f t="shared" si="8"/>
        <v>49169</v>
      </c>
      <c r="AC300" s="31">
        <f t="shared" si="9"/>
        <v>0</v>
      </c>
      <c r="AD300" s="28">
        <v>-260515</v>
      </c>
      <c r="AE300" s="29">
        <v>0</v>
      </c>
      <c r="AF300" s="28">
        <v>23485467</v>
      </c>
      <c r="AG300" s="32">
        <v>104.8</v>
      </c>
      <c r="AH300" s="14"/>
      <c r="AI300" s="14"/>
      <c r="AJ300" s="14"/>
      <c r="AK300" s="14"/>
      <c r="AL300" s="14"/>
      <c r="AM300" s="14"/>
      <c r="AN300" s="14"/>
      <c r="AO300" s="14"/>
      <c r="AP300" s="14"/>
      <c r="AQ300" s="14"/>
      <c r="AR300" s="14"/>
      <c r="AS300" s="14"/>
      <c r="AT300" s="14"/>
      <c r="AU300" s="14"/>
      <c r="AV300" s="14"/>
      <c r="AW300" s="14"/>
    </row>
    <row r="301" spans="1:49" ht="12.75">
      <c r="A301" s="33"/>
      <c r="B301" s="34">
        <v>76</v>
      </c>
      <c r="C301" s="27" t="s">
        <v>407</v>
      </c>
      <c r="D301" s="27"/>
      <c r="E301" s="27"/>
      <c r="F301" s="28"/>
      <c r="G301" s="29"/>
      <c r="H301" s="28"/>
      <c r="I301" s="29"/>
      <c r="J301" s="28"/>
      <c r="K301" s="29"/>
      <c r="L301" s="28"/>
      <c r="M301" s="29"/>
      <c r="N301" s="28"/>
      <c r="O301" s="29"/>
      <c r="P301" s="28"/>
      <c r="Q301" s="29"/>
      <c r="R301" s="28"/>
      <c r="S301" s="29"/>
      <c r="T301" s="28"/>
      <c r="U301" s="29"/>
      <c r="V301" s="28"/>
      <c r="W301" s="29"/>
      <c r="X301" s="28"/>
      <c r="Y301" s="29"/>
      <c r="Z301" s="28"/>
      <c r="AA301" s="29"/>
      <c r="AB301" s="30">
        <f t="shared" si="8"/>
        <v>0</v>
      </c>
      <c r="AC301" s="31">
        <f t="shared" si="9"/>
        <v>0</v>
      </c>
      <c r="AD301" s="28"/>
      <c r="AE301" s="29"/>
      <c r="AF301" s="28"/>
      <c r="AG301" s="32"/>
      <c r="AH301" s="14"/>
      <c r="AI301" s="14"/>
      <c r="AJ301" s="14"/>
      <c r="AK301" s="14"/>
      <c r="AL301" s="14"/>
      <c r="AM301" s="14"/>
      <c r="AN301" s="14"/>
      <c r="AO301" s="14"/>
      <c r="AP301" s="14"/>
      <c r="AQ301" s="14"/>
      <c r="AR301" s="14"/>
      <c r="AS301" s="14"/>
      <c r="AT301" s="14"/>
      <c r="AU301" s="14"/>
      <c r="AV301" s="14"/>
      <c r="AW301" s="14"/>
    </row>
    <row r="302" spans="1:49" ht="12.75">
      <c r="A302" s="33"/>
      <c r="B302" s="34"/>
      <c r="C302" s="35"/>
      <c r="D302" s="35" t="s">
        <v>408</v>
      </c>
      <c r="E302" s="35" t="s">
        <v>407</v>
      </c>
      <c r="F302" s="36">
        <v>15950438</v>
      </c>
      <c r="G302" s="37">
        <v>96</v>
      </c>
      <c r="H302" s="36"/>
      <c r="I302" s="37"/>
      <c r="J302" s="36">
        <v>-5098</v>
      </c>
      <c r="K302" s="37">
        <v>0</v>
      </c>
      <c r="L302" s="36"/>
      <c r="M302" s="37"/>
      <c r="N302" s="36"/>
      <c r="O302" s="37"/>
      <c r="P302" s="36"/>
      <c r="Q302" s="37"/>
      <c r="R302" s="36"/>
      <c r="S302" s="37"/>
      <c r="T302" s="36"/>
      <c r="U302" s="37"/>
      <c r="V302" s="36"/>
      <c r="W302" s="37"/>
      <c r="X302" s="36"/>
      <c r="Y302" s="37"/>
      <c r="Z302" s="36"/>
      <c r="AA302" s="37"/>
      <c r="AB302" s="38">
        <f t="shared" si="8"/>
        <v>0</v>
      </c>
      <c r="AC302" s="39">
        <f t="shared" si="9"/>
        <v>0</v>
      </c>
      <c r="AD302" s="36">
        <v>-234571</v>
      </c>
      <c r="AE302" s="37">
        <v>0</v>
      </c>
      <c r="AF302" s="36">
        <v>15710769</v>
      </c>
      <c r="AG302" s="40">
        <v>96</v>
      </c>
      <c r="AH302" s="14"/>
      <c r="AI302" s="14"/>
      <c r="AJ302" s="14"/>
      <c r="AK302" s="14"/>
      <c r="AL302" s="14"/>
      <c r="AM302" s="14"/>
      <c r="AN302" s="14"/>
      <c r="AO302" s="14"/>
      <c r="AP302" s="14"/>
      <c r="AQ302" s="14"/>
      <c r="AR302" s="14"/>
      <c r="AS302" s="14"/>
      <c r="AT302" s="14"/>
      <c r="AU302" s="14"/>
      <c r="AV302" s="14"/>
      <c r="AW302" s="14"/>
    </row>
    <row r="303" spans="1:49" ht="12.75">
      <c r="A303" s="33"/>
      <c r="B303" s="34"/>
      <c r="C303" s="27" t="s">
        <v>409</v>
      </c>
      <c r="D303" s="27"/>
      <c r="E303" s="27"/>
      <c r="F303" s="28">
        <v>15950438</v>
      </c>
      <c r="G303" s="29">
        <v>96</v>
      </c>
      <c r="H303" s="28"/>
      <c r="I303" s="29"/>
      <c r="J303" s="28">
        <v>-5098</v>
      </c>
      <c r="K303" s="29">
        <v>0</v>
      </c>
      <c r="L303" s="28"/>
      <c r="M303" s="29"/>
      <c r="N303" s="28"/>
      <c r="O303" s="29"/>
      <c r="P303" s="28"/>
      <c r="Q303" s="29"/>
      <c r="R303" s="28"/>
      <c r="S303" s="29"/>
      <c r="T303" s="28"/>
      <c r="U303" s="29"/>
      <c r="V303" s="28"/>
      <c r="W303" s="29"/>
      <c r="X303" s="28"/>
      <c r="Y303" s="29"/>
      <c r="Z303" s="28"/>
      <c r="AA303" s="29"/>
      <c r="AB303" s="30">
        <f t="shared" si="8"/>
        <v>0</v>
      </c>
      <c r="AC303" s="31">
        <f t="shared" si="9"/>
        <v>0</v>
      </c>
      <c r="AD303" s="28">
        <v>-234571</v>
      </c>
      <c r="AE303" s="29">
        <v>0</v>
      </c>
      <c r="AF303" s="28">
        <v>15710769</v>
      </c>
      <c r="AG303" s="32">
        <v>96</v>
      </c>
      <c r="AH303" s="14"/>
      <c r="AI303" s="14"/>
      <c r="AJ303" s="14"/>
      <c r="AK303" s="14"/>
      <c r="AL303" s="14"/>
      <c r="AM303" s="14"/>
      <c r="AN303" s="14"/>
      <c r="AO303" s="14"/>
      <c r="AP303" s="14"/>
      <c r="AQ303" s="14"/>
      <c r="AR303" s="14"/>
      <c r="AS303" s="14"/>
      <c r="AT303" s="14"/>
      <c r="AU303" s="14"/>
      <c r="AV303" s="14"/>
      <c r="AW303" s="14"/>
    </row>
    <row r="304" spans="1:49" ht="12.75">
      <c r="A304" s="33"/>
      <c r="B304" s="34">
        <v>77</v>
      </c>
      <c r="C304" s="27" t="s">
        <v>410</v>
      </c>
      <c r="D304" s="27"/>
      <c r="E304" s="27"/>
      <c r="F304" s="28"/>
      <c r="G304" s="29"/>
      <c r="H304" s="28"/>
      <c r="I304" s="29"/>
      <c r="J304" s="28"/>
      <c r="K304" s="29"/>
      <c r="L304" s="28"/>
      <c r="M304" s="29"/>
      <c r="N304" s="28"/>
      <c r="O304" s="29"/>
      <c r="P304" s="28"/>
      <c r="Q304" s="29"/>
      <c r="R304" s="28"/>
      <c r="S304" s="29"/>
      <c r="T304" s="28"/>
      <c r="U304" s="29"/>
      <c r="V304" s="28"/>
      <c r="W304" s="29"/>
      <c r="X304" s="28"/>
      <c r="Y304" s="29"/>
      <c r="Z304" s="28"/>
      <c r="AA304" s="29"/>
      <c r="AB304" s="30">
        <f t="shared" si="8"/>
        <v>0</v>
      </c>
      <c r="AC304" s="31">
        <f t="shared" si="9"/>
        <v>0</v>
      </c>
      <c r="AD304" s="28"/>
      <c r="AE304" s="29"/>
      <c r="AF304" s="28"/>
      <c r="AG304" s="32"/>
      <c r="AH304" s="14"/>
      <c r="AI304" s="14"/>
      <c r="AJ304" s="14"/>
      <c r="AK304" s="14"/>
      <c r="AL304" s="14"/>
      <c r="AM304" s="14"/>
      <c r="AN304" s="14"/>
      <c r="AO304" s="14"/>
      <c r="AP304" s="14"/>
      <c r="AQ304" s="14"/>
      <c r="AR304" s="14"/>
      <c r="AS304" s="14"/>
      <c r="AT304" s="14"/>
      <c r="AU304" s="14"/>
      <c r="AV304" s="14"/>
      <c r="AW304" s="14"/>
    </row>
    <row r="305" spans="1:49" ht="12.75">
      <c r="A305" s="33"/>
      <c r="B305" s="34"/>
      <c r="C305" s="35"/>
      <c r="D305" s="35" t="s">
        <v>411</v>
      </c>
      <c r="E305" s="35" t="s">
        <v>412</v>
      </c>
      <c r="F305" s="36">
        <v>140511</v>
      </c>
      <c r="G305" s="37">
        <v>1.1</v>
      </c>
      <c r="H305" s="36"/>
      <c r="I305" s="37"/>
      <c r="J305" s="36"/>
      <c r="K305" s="37"/>
      <c r="L305" s="36"/>
      <c r="M305" s="37"/>
      <c r="N305" s="36"/>
      <c r="O305" s="37"/>
      <c r="P305" s="36"/>
      <c r="Q305" s="37"/>
      <c r="R305" s="36"/>
      <c r="S305" s="37"/>
      <c r="T305" s="36"/>
      <c r="U305" s="37"/>
      <c r="V305" s="36"/>
      <c r="W305" s="37"/>
      <c r="X305" s="36"/>
      <c r="Y305" s="37"/>
      <c r="Z305" s="36"/>
      <c r="AA305" s="37"/>
      <c r="AB305" s="38">
        <f t="shared" si="8"/>
        <v>0</v>
      </c>
      <c r="AC305" s="39">
        <f t="shared" si="9"/>
        <v>0</v>
      </c>
      <c r="AD305" s="36"/>
      <c r="AE305" s="37"/>
      <c r="AF305" s="36">
        <v>140511</v>
      </c>
      <c r="AG305" s="40">
        <v>1.1</v>
      </c>
      <c r="AH305" s="14"/>
      <c r="AI305" s="14"/>
      <c r="AJ305" s="14"/>
      <c r="AK305" s="14"/>
      <c r="AL305" s="14"/>
      <c r="AM305" s="14"/>
      <c r="AN305" s="14"/>
      <c r="AO305" s="14"/>
      <c r="AP305" s="14"/>
      <c r="AQ305" s="14"/>
      <c r="AR305" s="14"/>
      <c r="AS305" s="14"/>
      <c r="AT305" s="14"/>
      <c r="AU305" s="14"/>
      <c r="AV305" s="14"/>
      <c r="AW305" s="14"/>
    </row>
    <row r="306" spans="1:49" ht="12.75">
      <c r="A306" s="33"/>
      <c r="B306" s="34"/>
      <c r="C306" s="27" t="s">
        <v>413</v>
      </c>
      <c r="D306" s="27"/>
      <c r="E306" s="27"/>
      <c r="F306" s="28">
        <v>140511</v>
      </c>
      <c r="G306" s="29">
        <v>1.1</v>
      </c>
      <c r="H306" s="28"/>
      <c r="I306" s="29"/>
      <c r="J306" s="28"/>
      <c r="K306" s="29"/>
      <c r="L306" s="28"/>
      <c r="M306" s="29"/>
      <c r="N306" s="28"/>
      <c r="O306" s="29"/>
      <c r="P306" s="28"/>
      <c r="Q306" s="29"/>
      <c r="R306" s="28"/>
      <c r="S306" s="29"/>
      <c r="T306" s="28"/>
      <c r="U306" s="29"/>
      <c r="V306" s="28"/>
      <c r="W306" s="29"/>
      <c r="X306" s="28"/>
      <c r="Y306" s="29"/>
      <c r="Z306" s="28"/>
      <c r="AA306" s="29"/>
      <c r="AB306" s="30">
        <f t="shared" si="8"/>
        <v>0</v>
      </c>
      <c r="AC306" s="31">
        <f t="shared" si="9"/>
        <v>0</v>
      </c>
      <c r="AD306" s="28"/>
      <c r="AE306" s="29"/>
      <c r="AF306" s="28">
        <v>140511</v>
      </c>
      <c r="AG306" s="32">
        <v>1.1</v>
      </c>
      <c r="AH306" s="14"/>
      <c r="AI306" s="14"/>
      <c r="AJ306" s="14"/>
      <c r="AK306" s="14"/>
      <c r="AL306" s="14"/>
      <c r="AM306" s="14"/>
      <c r="AN306" s="14"/>
      <c r="AO306" s="14"/>
      <c r="AP306" s="14"/>
      <c r="AQ306" s="14"/>
      <c r="AR306" s="14"/>
      <c r="AS306" s="14"/>
      <c r="AT306" s="14"/>
      <c r="AU306" s="14"/>
      <c r="AV306" s="14"/>
      <c r="AW306" s="14"/>
    </row>
    <row r="307" spans="1:49" ht="12.75">
      <c r="A307" s="33"/>
      <c r="B307" s="34">
        <v>78</v>
      </c>
      <c r="C307" s="27" t="s">
        <v>414</v>
      </c>
      <c r="D307" s="27"/>
      <c r="E307" s="27"/>
      <c r="F307" s="28"/>
      <c r="G307" s="29"/>
      <c r="H307" s="28"/>
      <c r="I307" s="29"/>
      <c r="J307" s="28"/>
      <c r="K307" s="29"/>
      <c r="L307" s="28"/>
      <c r="M307" s="29"/>
      <c r="N307" s="28"/>
      <c r="O307" s="29"/>
      <c r="P307" s="28"/>
      <c r="Q307" s="29"/>
      <c r="R307" s="28"/>
      <c r="S307" s="29"/>
      <c r="T307" s="28"/>
      <c r="U307" s="29"/>
      <c r="V307" s="28"/>
      <c r="W307" s="29"/>
      <c r="X307" s="28"/>
      <c r="Y307" s="29"/>
      <c r="Z307" s="28"/>
      <c r="AA307" s="29"/>
      <c r="AB307" s="30">
        <f t="shared" si="8"/>
        <v>0</v>
      </c>
      <c r="AC307" s="31">
        <f t="shared" si="9"/>
        <v>0</v>
      </c>
      <c r="AD307" s="28"/>
      <c r="AE307" s="29"/>
      <c r="AF307" s="28"/>
      <c r="AG307" s="32"/>
      <c r="AH307" s="14"/>
      <c r="AI307" s="14"/>
      <c r="AJ307" s="14"/>
      <c r="AK307" s="14"/>
      <c r="AL307" s="14"/>
      <c r="AM307" s="14"/>
      <c r="AN307" s="14"/>
      <c r="AO307" s="14"/>
      <c r="AP307" s="14"/>
      <c r="AQ307" s="14"/>
      <c r="AR307" s="14"/>
      <c r="AS307" s="14"/>
      <c r="AT307" s="14"/>
      <c r="AU307" s="14"/>
      <c r="AV307" s="14"/>
      <c r="AW307" s="14"/>
    </row>
    <row r="308" spans="1:49" ht="12.75">
      <c r="A308" s="33"/>
      <c r="B308" s="34"/>
      <c r="C308" s="35"/>
      <c r="D308" s="35" t="s">
        <v>415</v>
      </c>
      <c r="E308" s="35" t="s">
        <v>416</v>
      </c>
      <c r="F308" s="36">
        <v>29226578</v>
      </c>
      <c r="G308" s="37">
        <v>20.5</v>
      </c>
      <c r="H308" s="36"/>
      <c r="I308" s="37"/>
      <c r="J308" s="36"/>
      <c r="K308" s="37"/>
      <c r="L308" s="36"/>
      <c r="M308" s="37"/>
      <c r="N308" s="36"/>
      <c r="O308" s="37"/>
      <c r="P308" s="36"/>
      <c r="Q308" s="37"/>
      <c r="R308" s="36"/>
      <c r="S308" s="37"/>
      <c r="T308" s="36"/>
      <c r="U308" s="37"/>
      <c r="V308" s="36"/>
      <c r="W308" s="37"/>
      <c r="X308" s="36"/>
      <c r="Y308" s="37"/>
      <c r="Z308" s="36"/>
      <c r="AA308" s="37"/>
      <c r="AB308" s="38">
        <f t="shared" si="8"/>
        <v>0</v>
      </c>
      <c r="AC308" s="39">
        <f t="shared" si="9"/>
        <v>0</v>
      </c>
      <c r="AD308" s="36">
        <v>-90678</v>
      </c>
      <c r="AE308" s="37">
        <v>0</v>
      </c>
      <c r="AF308" s="36">
        <v>29135900</v>
      </c>
      <c r="AG308" s="40">
        <v>20.5</v>
      </c>
      <c r="AH308" s="14"/>
      <c r="AI308" s="14"/>
      <c r="AJ308" s="14"/>
      <c r="AK308" s="14"/>
      <c r="AL308" s="14"/>
      <c r="AM308" s="14"/>
      <c r="AN308" s="14"/>
      <c r="AO308" s="14"/>
      <c r="AP308" s="14"/>
      <c r="AQ308" s="14"/>
      <c r="AR308" s="14"/>
      <c r="AS308" s="14"/>
      <c r="AT308" s="14"/>
      <c r="AU308" s="14"/>
      <c r="AV308" s="14"/>
      <c r="AW308" s="14"/>
    </row>
    <row r="309" spans="1:49" ht="12.75">
      <c r="A309" s="33"/>
      <c r="B309" s="34"/>
      <c r="C309" s="35"/>
      <c r="D309" s="35" t="s">
        <v>417</v>
      </c>
      <c r="E309" s="35" t="s">
        <v>418</v>
      </c>
      <c r="F309" s="36">
        <v>1505299</v>
      </c>
      <c r="G309" s="37">
        <v>16.4</v>
      </c>
      <c r="H309" s="36"/>
      <c r="I309" s="37"/>
      <c r="J309" s="36"/>
      <c r="K309" s="37"/>
      <c r="L309" s="36"/>
      <c r="M309" s="37"/>
      <c r="N309" s="36"/>
      <c r="O309" s="37"/>
      <c r="P309" s="36"/>
      <c r="Q309" s="37"/>
      <c r="R309" s="36"/>
      <c r="S309" s="37"/>
      <c r="T309" s="36"/>
      <c r="U309" s="37"/>
      <c r="V309" s="36"/>
      <c r="W309" s="37"/>
      <c r="X309" s="36"/>
      <c r="Y309" s="37"/>
      <c r="Z309" s="36"/>
      <c r="AA309" s="37"/>
      <c r="AB309" s="38">
        <f t="shared" si="8"/>
        <v>0</v>
      </c>
      <c r="AC309" s="39">
        <f t="shared" si="9"/>
        <v>0</v>
      </c>
      <c r="AD309" s="36"/>
      <c r="AE309" s="37"/>
      <c r="AF309" s="36">
        <v>1505299</v>
      </c>
      <c r="AG309" s="40">
        <v>16.4</v>
      </c>
      <c r="AH309" s="14"/>
      <c r="AI309" s="14"/>
      <c r="AJ309" s="14"/>
      <c r="AK309" s="14"/>
      <c r="AL309" s="14"/>
      <c r="AM309" s="14"/>
      <c r="AN309" s="14"/>
      <c r="AO309" s="14"/>
      <c r="AP309" s="14"/>
      <c r="AQ309" s="14"/>
      <c r="AR309" s="14"/>
      <c r="AS309" s="14"/>
      <c r="AT309" s="14"/>
      <c r="AU309" s="14"/>
      <c r="AV309" s="14"/>
      <c r="AW309" s="14"/>
    </row>
    <row r="310" spans="1:49" ht="12.75">
      <c r="A310" s="33"/>
      <c r="B310" s="34"/>
      <c r="C310" s="27" t="s">
        <v>419</v>
      </c>
      <c r="D310" s="27"/>
      <c r="E310" s="27"/>
      <c r="F310" s="28">
        <v>30731877</v>
      </c>
      <c r="G310" s="29">
        <v>36.9</v>
      </c>
      <c r="H310" s="28"/>
      <c r="I310" s="29"/>
      <c r="J310" s="28"/>
      <c r="K310" s="29"/>
      <c r="L310" s="28"/>
      <c r="M310" s="29"/>
      <c r="N310" s="28"/>
      <c r="O310" s="29"/>
      <c r="P310" s="28"/>
      <c r="Q310" s="29"/>
      <c r="R310" s="28"/>
      <c r="S310" s="29"/>
      <c r="T310" s="28"/>
      <c r="U310" s="29"/>
      <c r="V310" s="28"/>
      <c r="W310" s="29"/>
      <c r="X310" s="28"/>
      <c r="Y310" s="29"/>
      <c r="Z310" s="28"/>
      <c r="AA310" s="29"/>
      <c r="AB310" s="30">
        <f t="shared" si="8"/>
        <v>0</v>
      </c>
      <c r="AC310" s="31">
        <f t="shared" si="9"/>
        <v>0</v>
      </c>
      <c r="AD310" s="28">
        <v>-90678</v>
      </c>
      <c r="AE310" s="29">
        <v>0</v>
      </c>
      <c r="AF310" s="28">
        <v>30641199</v>
      </c>
      <c r="AG310" s="32">
        <v>36.9</v>
      </c>
      <c r="AH310" s="14"/>
      <c r="AI310" s="14"/>
      <c r="AJ310" s="14"/>
      <c r="AK310" s="14"/>
      <c r="AL310" s="14"/>
      <c r="AM310" s="14"/>
      <c r="AN310" s="14"/>
      <c r="AO310" s="14"/>
      <c r="AP310" s="14"/>
      <c r="AQ310" s="14"/>
      <c r="AR310" s="14"/>
      <c r="AS310" s="14"/>
      <c r="AT310" s="14"/>
      <c r="AU310" s="14"/>
      <c r="AV310" s="14"/>
      <c r="AW310" s="14"/>
    </row>
    <row r="311" spans="1:49" ht="12.75">
      <c r="A311" s="33"/>
      <c r="B311" s="34">
        <v>79</v>
      </c>
      <c r="C311" s="27" t="s">
        <v>420</v>
      </c>
      <c r="D311" s="27"/>
      <c r="E311" s="27"/>
      <c r="F311" s="28"/>
      <c r="G311" s="29"/>
      <c r="H311" s="28"/>
      <c r="I311" s="29"/>
      <c r="J311" s="28"/>
      <c r="K311" s="29"/>
      <c r="L311" s="28"/>
      <c r="M311" s="29"/>
      <c r="N311" s="28"/>
      <c r="O311" s="29"/>
      <c r="P311" s="28"/>
      <c r="Q311" s="29"/>
      <c r="R311" s="28"/>
      <c r="S311" s="29"/>
      <c r="T311" s="28"/>
      <c r="U311" s="29"/>
      <c r="V311" s="28"/>
      <c r="W311" s="29"/>
      <c r="X311" s="28"/>
      <c r="Y311" s="29"/>
      <c r="Z311" s="28"/>
      <c r="AA311" s="29"/>
      <c r="AB311" s="30">
        <f t="shared" si="8"/>
        <v>0</v>
      </c>
      <c r="AC311" s="31">
        <f t="shared" si="9"/>
        <v>0</v>
      </c>
      <c r="AD311" s="28"/>
      <c r="AE311" s="29"/>
      <c r="AF311" s="28"/>
      <c r="AG311" s="32"/>
      <c r="AH311" s="14"/>
      <c r="AI311" s="14"/>
      <c r="AJ311" s="14"/>
      <c r="AK311" s="14"/>
      <c r="AL311" s="14"/>
      <c r="AM311" s="14"/>
      <c r="AN311" s="14"/>
      <c r="AO311" s="14"/>
      <c r="AP311" s="14"/>
      <c r="AQ311" s="14"/>
      <c r="AR311" s="14"/>
      <c r="AS311" s="14"/>
      <c r="AT311" s="14"/>
      <c r="AU311" s="14"/>
      <c r="AV311" s="14"/>
      <c r="AW311" s="14"/>
    </row>
    <row r="312" spans="1:49" ht="12.75">
      <c r="A312" s="33"/>
      <c r="B312" s="34"/>
      <c r="C312" s="35"/>
      <c r="D312" s="35" t="s">
        <v>421</v>
      </c>
      <c r="E312" s="35" t="s">
        <v>420</v>
      </c>
      <c r="F312" s="36">
        <v>14908204</v>
      </c>
      <c r="G312" s="37"/>
      <c r="H312" s="36"/>
      <c r="I312" s="37"/>
      <c r="J312" s="36"/>
      <c r="K312" s="37"/>
      <c r="L312" s="36"/>
      <c r="M312" s="37"/>
      <c r="N312" s="36"/>
      <c r="O312" s="37"/>
      <c r="P312" s="36"/>
      <c r="Q312" s="37"/>
      <c r="R312" s="36"/>
      <c r="S312" s="37"/>
      <c r="T312" s="36"/>
      <c r="U312" s="37"/>
      <c r="V312" s="36"/>
      <c r="W312" s="37"/>
      <c r="X312" s="36"/>
      <c r="Y312" s="37"/>
      <c r="Z312" s="36"/>
      <c r="AA312" s="37"/>
      <c r="AB312" s="38">
        <f t="shared" si="8"/>
        <v>0</v>
      </c>
      <c r="AC312" s="39">
        <f t="shared" si="9"/>
        <v>0</v>
      </c>
      <c r="AD312" s="36"/>
      <c r="AE312" s="37"/>
      <c r="AF312" s="36">
        <v>14908204</v>
      </c>
      <c r="AG312" s="40"/>
      <c r="AH312" s="14"/>
      <c r="AI312" s="14"/>
      <c r="AJ312" s="14"/>
      <c r="AK312" s="14"/>
      <c r="AL312" s="14"/>
      <c r="AM312" s="14"/>
      <c r="AN312" s="14"/>
      <c r="AO312" s="14"/>
      <c r="AP312" s="14"/>
      <c r="AQ312" s="14"/>
      <c r="AR312" s="14"/>
      <c r="AS312" s="14"/>
      <c r="AT312" s="14"/>
      <c r="AU312" s="14"/>
      <c r="AV312" s="14"/>
      <c r="AW312" s="14"/>
    </row>
    <row r="313" spans="1:49" ht="12.75">
      <c r="A313" s="33"/>
      <c r="B313" s="34"/>
      <c r="C313" s="27" t="s">
        <v>422</v>
      </c>
      <c r="D313" s="27"/>
      <c r="E313" s="27"/>
      <c r="F313" s="28">
        <v>14908204</v>
      </c>
      <c r="G313" s="29"/>
      <c r="H313" s="28"/>
      <c r="I313" s="29"/>
      <c r="J313" s="28"/>
      <c r="K313" s="29"/>
      <c r="L313" s="28"/>
      <c r="M313" s="29"/>
      <c r="N313" s="28"/>
      <c r="O313" s="29"/>
      <c r="P313" s="28"/>
      <c r="Q313" s="29"/>
      <c r="R313" s="28"/>
      <c r="S313" s="29"/>
      <c r="T313" s="28"/>
      <c r="U313" s="29"/>
      <c r="V313" s="28"/>
      <c r="W313" s="29"/>
      <c r="X313" s="28"/>
      <c r="Y313" s="29"/>
      <c r="Z313" s="28"/>
      <c r="AA313" s="29"/>
      <c r="AB313" s="30">
        <f t="shared" si="8"/>
        <v>0</v>
      </c>
      <c r="AC313" s="31">
        <f t="shared" si="9"/>
        <v>0</v>
      </c>
      <c r="AD313" s="28"/>
      <c r="AE313" s="29"/>
      <c r="AF313" s="28">
        <v>14908204</v>
      </c>
      <c r="AG313" s="32"/>
      <c r="AH313" s="14"/>
      <c r="AI313" s="14"/>
      <c r="AJ313" s="14"/>
      <c r="AK313" s="14"/>
      <c r="AL313" s="14"/>
      <c r="AM313" s="14"/>
      <c r="AN313" s="14"/>
      <c r="AO313" s="14"/>
      <c r="AP313" s="14"/>
      <c r="AQ313" s="14"/>
      <c r="AR313" s="14"/>
      <c r="AS313" s="14"/>
      <c r="AT313" s="14"/>
      <c r="AU313" s="14"/>
      <c r="AV313" s="14"/>
      <c r="AW313" s="14"/>
    </row>
    <row r="314" spans="1:49" ht="12.75">
      <c r="A314" s="33"/>
      <c r="B314" s="34">
        <v>80</v>
      </c>
      <c r="C314" s="27" t="s">
        <v>423</v>
      </c>
      <c r="D314" s="27"/>
      <c r="E314" s="27"/>
      <c r="F314" s="28"/>
      <c r="G314" s="29"/>
      <c r="H314" s="28"/>
      <c r="I314" s="29"/>
      <c r="J314" s="28"/>
      <c r="K314" s="29"/>
      <c r="L314" s="28"/>
      <c r="M314" s="29"/>
      <c r="N314" s="28"/>
      <c r="O314" s="29"/>
      <c r="P314" s="28"/>
      <c r="Q314" s="29"/>
      <c r="R314" s="28"/>
      <c r="S314" s="29"/>
      <c r="T314" s="28"/>
      <c r="U314" s="29"/>
      <c r="V314" s="28"/>
      <c r="W314" s="29"/>
      <c r="X314" s="28"/>
      <c r="Y314" s="29"/>
      <c r="Z314" s="28"/>
      <c r="AA314" s="29"/>
      <c r="AB314" s="30">
        <f t="shared" si="8"/>
        <v>0</v>
      </c>
      <c r="AC314" s="31">
        <f t="shared" si="9"/>
        <v>0</v>
      </c>
      <c r="AD314" s="28"/>
      <c r="AE314" s="29"/>
      <c r="AF314" s="28"/>
      <c r="AG314" s="32"/>
      <c r="AH314" s="14"/>
      <c r="AI314" s="14"/>
      <c r="AJ314" s="14"/>
      <c r="AK314" s="14"/>
      <c r="AL314" s="14"/>
      <c r="AM314" s="14"/>
      <c r="AN314" s="14"/>
      <c r="AO314" s="14"/>
      <c r="AP314" s="14"/>
      <c r="AQ314" s="14"/>
      <c r="AR314" s="14"/>
      <c r="AS314" s="14"/>
      <c r="AT314" s="14"/>
      <c r="AU314" s="14"/>
      <c r="AV314" s="14"/>
      <c r="AW314" s="14"/>
    </row>
    <row r="315" spans="1:49" ht="12.75">
      <c r="A315" s="33"/>
      <c r="B315" s="34"/>
      <c r="C315" s="35"/>
      <c r="D315" s="35" t="s">
        <v>424</v>
      </c>
      <c r="E315" s="35" t="s">
        <v>425</v>
      </c>
      <c r="F315" s="36">
        <v>825368</v>
      </c>
      <c r="G315" s="37">
        <v>1</v>
      </c>
      <c r="H315" s="36"/>
      <c r="I315" s="37"/>
      <c r="J315" s="36"/>
      <c r="K315" s="37"/>
      <c r="L315" s="36"/>
      <c r="M315" s="37"/>
      <c r="N315" s="36"/>
      <c r="O315" s="37"/>
      <c r="P315" s="36"/>
      <c r="Q315" s="37"/>
      <c r="R315" s="36"/>
      <c r="S315" s="37"/>
      <c r="T315" s="36"/>
      <c r="U315" s="37"/>
      <c r="V315" s="36"/>
      <c r="W315" s="37"/>
      <c r="X315" s="36"/>
      <c r="Y315" s="37"/>
      <c r="Z315" s="36"/>
      <c r="AA315" s="37"/>
      <c r="AB315" s="38">
        <f t="shared" si="8"/>
        <v>0</v>
      </c>
      <c r="AC315" s="39">
        <f t="shared" si="9"/>
        <v>0</v>
      </c>
      <c r="AD315" s="36">
        <v>-2487</v>
      </c>
      <c r="AE315" s="37">
        <v>0</v>
      </c>
      <c r="AF315" s="36">
        <v>822881</v>
      </c>
      <c r="AG315" s="40">
        <v>1</v>
      </c>
      <c r="AH315" s="14"/>
      <c r="AI315" s="14"/>
      <c r="AJ315" s="14"/>
      <c r="AK315" s="14"/>
      <c r="AL315" s="14"/>
      <c r="AM315" s="14"/>
      <c r="AN315" s="14"/>
      <c r="AO315" s="14"/>
      <c r="AP315" s="14"/>
      <c r="AQ315" s="14"/>
      <c r="AR315" s="14"/>
      <c r="AS315" s="14"/>
      <c r="AT315" s="14"/>
      <c r="AU315" s="14"/>
      <c r="AV315" s="14"/>
      <c r="AW315" s="14"/>
    </row>
    <row r="316" spans="1:49" ht="12.75">
      <c r="A316" s="33"/>
      <c r="B316" s="34"/>
      <c r="C316" s="27" t="s">
        <v>426</v>
      </c>
      <c r="D316" s="27"/>
      <c r="E316" s="27"/>
      <c r="F316" s="28">
        <v>825368</v>
      </c>
      <c r="G316" s="29">
        <v>1</v>
      </c>
      <c r="H316" s="28"/>
      <c r="I316" s="29"/>
      <c r="J316" s="28"/>
      <c r="K316" s="29"/>
      <c r="L316" s="28"/>
      <c r="M316" s="29"/>
      <c r="N316" s="28"/>
      <c r="O316" s="29"/>
      <c r="P316" s="28"/>
      <c r="Q316" s="29"/>
      <c r="R316" s="28"/>
      <c r="S316" s="29"/>
      <c r="T316" s="28"/>
      <c r="U316" s="29"/>
      <c r="V316" s="28"/>
      <c r="W316" s="29"/>
      <c r="X316" s="28"/>
      <c r="Y316" s="29"/>
      <c r="Z316" s="28"/>
      <c r="AA316" s="29"/>
      <c r="AB316" s="30">
        <f t="shared" si="8"/>
        <v>0</v>
      </c>
      <c r="AC316" s="31">
        <f t="shared" si="9"/>
        <v>0</v>
      </c>
      <c r="AD316" s="28">
        <v>-2487</v>
      </c>
      <c r="AE316" s="29">
        <v>0</v>
      </c>
      <c r="AF316" s="28">
        <v>822881</v>
      </c>
      <c r="AG316" s="32">
        <v>1</v>
      </c>
      <c r="AH316" s="14"/>
      <c r="AI316" s="14"/>
      <c r="AJ316" s="14"/>
      <c r="AK316" s="14"/>
      <c r="AL316" s="14"/>
      <c r="AM316" s="14"/>
      <c r="AN316" s="14"/>
      <c r="AO316" s="14"/>
      <c r="AP316" s="14"/>
      <c r="AQ316" s="14"/>
      <c r="AR316" s="14"/>
      <c r="AS316" s="14"/>
      <c r="AT316" s="14"/>
      <c r="AU316" s="14"/>
      <c r="AV316" s="14"/>
      <c r="AW316" s="14"/>
    </row>
    <row r="317" spans="1:49" ht="12.75">
      <c r="A317" s="33"/>
      <c r="B317" s="34">
        <v>81</v>
      </c>
      <c r="C317" s="27" t="s">
        <v>427</v>
      </c>
      <c r="D317" s="27"/>
      <c r="E317" s="27"/>
      <c r="F317" s="28"/>
      <c r="G317" s="29"/>
      <c r="H317" s="28"/>
      <c r="I317" s="29"/>
      <c r="J317" s="28"/>
      <c r="K317" s="29"/>
      <c r="L317" s="28"/>
      <c r="M317" s="29"/>
      <c r="N317" s="28"/>
      <c r="O317" s="29"/>
      <c r="P317" s="28"/>
      <c r="Q317" s="29"/>
      <c r="R317" s="28"/>
      <c r="S317" s="29"/>
      <c r="T317" s="28"/>
      <c r="U317" s="29"/>
      <c r="V317" s="28"/>
      <c r="W317" s="29"/>
      <c r="X317" s="28"/>
      <c r="Y317" s="29"/>
      <c r="Z317" s="28"/>
      <c r="AA317" s="29"/>
      <c r="AB317" s="30">
        <f t="shared" si="8"/>
        <v>0</v>
      </c>
      <c r="AC317" s="31">
        <f t="shared" si="9"/>
        <v>0</v>
      </c>
      <c r="AD317" s="28"/>
      <c r="AE317" s="29"/>
      <c r="AF317" s="28"/>
      <c r="AG317" s="32"/>
      <c r="AH317" s="14"/>
      <c r="AI317" s="14"/>
      <c r="AJ317" s="14"/>
      <c r="AK317" s="14"/>
      <c r="AL317" s="14"/>
      <c r="AM317" s="14"/>
      <c r="AN317" s="14"/>
      <c r="AO317" s="14"/>
      <c r="AP317" s="14"/>
      <c r="AQ317" s="14"/>
      <c r="AR317" s="14"/>
      <c r="AS317" s="14"/>
      <c r="AT317" s="14"/>
      <c r="AU317" s="14"/>
      <c r="AV317" s="14"/>
      <c r="AW317" s="14"/>
    </row>
    <row r="318" spans="1:49" ht="12.75">
      <c r="A318" s="33"/>
      <c r="B318" s="34"/>
      <c r="C318" s="35"/>
      <c r="D318" s="35" t="s">
        <v>428</v>
      </c>
      <c r="E318" s="35" t="s">
        <v>427</v>
      </c>
      <c r="F318" s="36">
        <v>1929735</v>
      </c>
      <c r="G318" s="37">
        <v>12.84</v>
      </c>
      <c r="H318" s="36"/>
      <c r="I318" s="37"/>
      <c r="J318" s="36"/>
      <c r="K318" s="37"/>
      <c r="L318" s="36"/>
      <c r="M318" s="37"/>
      <c r="N318" s="36"/>
      <c r="O318" s="37"/>
      <c r="P318" s="36"/>
      <c r="Q318" s="37"/>
      <c r="R318" s="36"/>
      <c r="S318" s="37"/>
      <c r="T318" s="36"/>
      <c r="U318" s="37"/>
      <c r="V318" s="36"/>
      <c r="W318" s="37"/>
      <c r="X318" s="36"/>
      <c r="Y318" s="37"/>
      <c r="Z318" s="36"/>
      <c r="AA318" s="37"/>
      <c r="AB318" s="38">
        <f t="shared" si="8"/>
        <v>0</v>
      </c>
      <c r="AC318" s="39">
        <f t="shared" si="9"/>
        <v>0</v>
      </c>
      <c r="AD318" s="36">
        <v>-29626</v>
      </c>
      <c r="AE318" s="37">
        <v>0</v>
      </c>
      <c r="AF318" s="36">
        <v>1900109</v>
      </c>
      <c r="AG318" s="40">
        <v>12.84</v>
      </c>
      <c r="AH318" s="14"/>
      <c r="AI318" s="14"/>
      <c r="AJ318" s="14"/>
      <c r="AK318" s="14"/>
      <c r="AL318" s="14"/>
      <c r="AM318" s="14"/>
      <c r="AN318" s="14"/>
      <c r="AO318" s="14"/>
      <c r="AP318" s="14"/>
      <c r="AQ318" s="14"/>
      <c r="AR318" s="14"/>
      <c r="AS318" s="14"/>
      <c r="AT318" s="14"/>
      <c r="AU318" s="14"/>
      <c r="AV318" s="14"/>
      <c r="AW318" s="14"/>
    </row>
    <row r="319" spans="1:49" ht="12.75">
      <c r="A319" s="33"/>
      <c r="B319" s="34"/>
      <c r="C319" s="27" t="s">
        <v>429</v>
      </c>
      <c r="D319" s="27"/>
      <c r="E319" s="27"/>
      <c r="F319" s="28">
        <v>1929735</v>
      </c>
      <c r="G319" s="29">
        <v>12.84</v>
      </c>
      <c r="H319" s="28"/>
      <c r="I319" s="29"/>
      <c r="J319" s="28"/>
      <c r="K319" s="29"/>
      <c r="L319" s="28"/>
      <c r="M319" s="29"/>
      <c r="N319" s="28"/>
      <c r="O319" s="29"/>
      <c r="P319" s="28"/>
      <c r="Q319" s="29"/>
      <c r="R319" s="28"/>
      <c r="S319" s="29"/>
      <c r="T319" s="28"/>
      <c r="U319" s="29"/>
      <c r="V319" s="28"/>
      <c r="W319" s="29"/>
      <c r="X319" s="28"/>
      <c r="Y319" s="29"/>
      <c r="Z319" s="28"/>
      <c r="AA319" s="29"/>
      <c r="AB319" s="30">
        <f t="shared" si="8"/>
        <v>0</v>
      </c>
      <c r="AC319" s="31">
        <f t="shared" si="9"/>
        <v>0</v>
      </c>
      <c r="AD319" s="28">
        <v>-29626</v>
      </c>
      <c r="AE319" s="29">
        <v>0</v>
      </c>
      <c r="AF319" s="28">
        <v>1900109</v>
      </c>
      <c r="AG319" s="32">
        <v>12.84</v>
      </c>
      <c r="AH319" s="14"/>
      <c r="AI319" s="14"/>
      <c r="AJ319" s="14"/>
      <c r="AK319" s="14"/>
      <c r="AL319" s="14"/>
      <c r="AM319" s="14"/>
      <c r="AN319" s="14"/>
      <c r="AO319" s="14"/>
      <c r="AP319" s="14"/>
      <c r="AQ319" s="14"/>
      <c r="AR319" s="14"/>
      <c r="AS319" s="14"/>
      <c r="AT319" s="14"/>
      <c r="AU319" s="14"/>
      <c r="AV319" s="14"/>
      <c r="AW319" s="14"/>
    </row>
    <row r="320" spans="1:49" ht="12.75">
      <c r="A320" s="33"/>
      <c r="B320" s="34">
        <v>82</v>
      </c>
      <c r="C320" s="27" t="s">
        <v>430</v>
      </c>
      <c r="D320" s="27"/>
      <c r="E320" s="27"/>
      <c r="F320" s="28"/>
      <c r="G320" s="29"/>
      <c r="H320" s="28"/>
      <c r="I320" s="29"/>
      <c r="J320" s="28"/>
      <c r="K320" s="29"/>
      <c r="L320" s="28"/>
      <c r="M320" s="29"/>
      <c r="N320" s="28"/>
      <c r="O320" s="29"/>
      <c r="P320" s="28"/>
      <c r="Q320" s="29"/>
      <c r="R320" s="28"/>
      <c r="S320" s="29"/>
      <c r="T320" s="28"/>
      <c r="U320" s="29"/>
      <c r="V320" s="28"/>
      <c r="W320" s="29"/>
      <c r="X320" s="28"/>
      <c r="Y320" s="29"/>
      <c r="Z320" s="28"/>
      <c r="AA320" s="29"/>
      <c r="AB320" s="30">
        <f t="shared" si="8"/>
        <v>0</v>
      </c>
      <c r="AC320" s="31">
        <f t="shared" si="9"/>
        <v>0</v>
      </c>
      <c r="AD320" s="28"/>
      <c r="AE320" s="29"/>
      <c r="AF320" s="28"/>
      <c r="AG320" s="32"/>
      <c r="AH320" s="14"/>
      <c r="AI320" s="14"/>
      <c r="AJ320" s="14"/>
      <c r="AK320" s="14"/>
      <c r="AL320" s="14"/>
      <c r="AM320" s="14"/>
      <c r="AN320" s="14"/>
      <c r="AO320" s="14"/>
      <c r="AP320" s="14"/>
      <c r="AQ320" s="14"/>
      <c r="AR320" s="14"/>
      <c r="AS320" s="14"/>
      <c r="AT320" s="14"/>
      <c r="AU320" s="14"/>
      <c r="AV320" s="14"/>
      <c r="AW320" s="14"/>
    </row>
    <row r="321" spans="1:49" ht="12.75">
      <c r="A321" s="33"/>
      <c r="B321" s="34"/>
      <c r="C321" s="35"/>
      <c r="D321" s="35" t="s">
        <v>431</v>
      </c>
      <c r="E321" s="35" t="s">
        <v>432</v>
      </c>
      <c r="F321" s="36">
        <v>1071250</v>
      </c>
      <c r="G321" s="37">
        <v>8</v>
      </c>
      <c r="H321" s="36"/>
      <c r="I321" s="37"/>
      <c r="J321" s="36"/>
      <c r="K321" s="37"/>
      <c r="L321" s="36"/>
      <c r="M321" s="37"/>
      <c r="N321" s="36"/>
      <c r="O321" s="37"/>
      <c r="P321" s="36"/>
      <c r="Q321" s="37"/>
      <c r="R321" s="36"/>
      <c r="S321" s="37"/>
      <c r="T321" s="36"/>
      <c r="U321" s="37"/>
      <c r="V321" s="36"/>
      <c r="W321" s="37"/>
      <c r="X321" s="36"/>
      <c r="Y321" s="37"/>
      <c r="Z321" s="36"/>
      <c r="AA321" s="37"/>
      <c r="AB321" s="38">
        <f t="shared" si="8"/>
        <v>0</v>
      </c>
      <c r="AC321" s="39">
        <f t="shared" si="9"/>
        <v>0</v>
      </c>
      <c r="AD321" s="36"/>
      <c r="AE321" s="37"/>
      <c r="AF321" s="36">
        <v>1071250</v>
      </c>
      <c r="AG321" s="40">
        <v>8</v>
      </c>
      <c r="AH321" s="14"/>
      <c r="AI321" s="14"/>
      <c r="AJ321" s="14"/>
      <c r="AK321" s="14"/>
      <c r="AL321" s="14"/>
      <c r="AM321" s="14"/>
      <c r="AN321" s="14"/>
      <c r="AO321" s="14"/>
      <c r="AP321" s="14"/>
      <c r="AQ321" s="14"/>
      <c r="AR321" s="14"/>
      <c r="AS321" s="14"/>
      <c r="AT321" s="14"/>
      <c r="AU321" s="14"/>
      <c r="AV321" s="14"/>
      <c r="AW321" s="14"/>
    </row>
    <row r="322" spans="1:49" ht="12.75">
      <c r="A322" s="33"/>
      <c r="B322" s="34"/>
      <c r="C322" s="35"/>
      <c r="D322" s="35" t="s">
        <v>433</v>
      </c>
      <c r="E322" s="35" t="s">
        <v>434</v>
      </c>
      <c r="F322" s="36">
        <v>6817677</v>
      </c>
      <c r="G322" s="37">
        <v>16</v>
      </c>
      <c r="H322" s="36"/>
      <c r="I322" s="37"/>
      <c r="J322" s="36">
        <v>12889</v>
      </c>
      <c r="K322" s="37">
        <v>0</v>
      </c>
      <c r="L322" s="36"/>
      <c r="M322" s="37"/>
      <c r="N322" s="36"/>
      <c r="O322" s="37"/>
      <c r="P322" s="36"/>
      <c r="Q322" s="37"/>
      <c r="R322" s="36"/>
      <c r="S322" s="37"/>
      <c r="T322" s="36"/>
      <c r="U322" s="37"/>
      <c r="V322" s="36"/>
      <c r="W322" s="37"/>
      <c r="X322" s="36"/>
      <c r="Y322" s="37"/>
      <c r="Z322" s="36">
        <v>-171915</v>
      </c>
      <c r="AA322" s="37">
        <v>-1</v>
      </c>
      <c r="AB322" s="38">
        <f t="shared" si="8"/>
        <v>-171915</v>
      </c>
      <c r="AC322" s="39">
        <f t="shared" si="9"/>
        <v>-1</v>
      </c>
      <c r="AD322" s="36">
        <v>-275163</v>
      </c>
      <c r="AE322" s="37">
        <v>0</v>
      </c>
      <c r="AF322" s="36">
        <v>6383488</v>
      </c>
      <c r="AG322" s="40">
        <v>15</v>
      </c>
      <c r="AH322" s="14"/>
      <c r="AI322" s="14"/>
      <c r="AJ322" s="14"/>
      <c r="AK322" s="14"/>
      <c r="AL322" s="14"/>
      <c r="AM322" s="14"/>
      <c r="AN322" s="14"/>
      <c r="AO322" s="14"/>
      <c r="AP322" s="14"/>
      <c r="AQ322" s="14"/>
      <c r="AR322" s="14"/>
      <c r="AS322" s="14"/>
      <c r="AT322" s="14"/>
      <c r="AU322" s="14"/>
      <c r="AV322" s="14"/>
      <c r="AW322" s="14"/>
    </row>
    <row r="323" spans="1:49" ht="12.75">
      <c r="A323" s="33"/>
      <c r="B323" s="34"/>
      <c r="C323" s="35"/>
      <c r="D323" s="35" t="s">
        <v>435</v>
      </c>
      <c r="E323" s="35" t="s">
        <v>436</v>
      </c>
      <c r="F323" s="36">
        <v>6258027</v>
      </c>
      <c r="G323" s="37">
        <v>53.5</v>
      </c>
      <c r="H323" s="36"/>
      <c r="I323" s="37"/>
      <c r="J323" s="36"/>
      <c r="K323" s="37"/>
      <c r="L323" s="36"/>
      <c r="M323" s="37"/>
      <c r="N323" s="36"/>
      <c r="O323" s="37"/>
      <c r="P323" s="36"/>
      <c r="Q323" s="37"/>
      <c r="R323" s="36"/>
      <c r="S323" s="37"/>
      <c r="T323" s="36"/>
      <c r="U323" s="37"/>
      <c r="V323" s="36"/>
      <c r="W323" s="37"/>
      <c r="X323" s="36"/>
      <c r="Y323" s="37"/>
      <c r="Z323" s="36"/>
      <c r="AA323" s="37"/>
      <c r="AB323" s="38">
        <f t="shared" si="8"/>
        <v>0</v>
      </c>
      <c r="AC323" s="39">
        <f t="shared" si="9"/>
        <v>0</v>
      </c>
      <c r="AD323" s="36"/>
      <c r="AE323" s="37"/>
      <c r="AF323" s="36">
        <v>6258027</v>
      </c>
      <c r="AG323" s="40">
        <v>53.5</v>
      </c>
      <c r="AH323" s="14"/>
      <c r="AI323" s="14"/>
      <c r="AJ323" s="14"/>
      <c r="AK323" s="14"/>
      <c r="AL323" s="14"/>
      <c r="AM323" s="14"/>
      <c r="AN323" s="14"/>
      <c r="AO323" s="14"/>
      <c r="AP323" s="14"/>
      <c r="AQ323" s="14"/>
      <c r="AR323" s="14"/>
      <c r="AS323" s="14"/>
      <c r="AT323" s="14"/>
      <c r="AU323" s="14"/>
      <c r="AV323" s="14"/>
      <c r="AW323" s="14"/>
    </row>
    <row r="324" spans="1:49" ht="12.75">
      <c r="A324" s="33"/>
      <c r="B324" s="34"/>
      <c r="C324" s="35"/>
      <c r="D324" s="35" t="s">
        <v>437</v>
      </c>
      <c r="E324" s="35" t="s">
        <v>438</v>
      </c>
      <c r="F324" s="36">
        <v>5102816</v>
      </c>
      <c r="G324" s="37">
        <v>39</v>
      </c>
      <c r="H324" s="36"/>
      <c r="I324" s="37"/>
      <c r="J324" s="36">
        <v>15365</v>
      </c>
      <c r="K324" s="37">
        <v>0</v>
      </c>
      <c r="L324" s="36"/>
      <c r="M324" s="37"/>
      <c r="N324" s="36"/>
      <c r="O324" s="37"/>
      <c r="P324" s="36"/>
      <c r="Q324" s="37"/>
      <c r="R324" s="36"/>
      <c r="S324" s="37"/>
      <c r="T324" s="36"/>
      <c r="U324" s="37"/>
      <c r="V324" s="36"/>
      <c r="W324" s="37"/>
      <c r="X324" s="36"/>
      <c r="Y324" s="37"/>
      <c r="Z324" s="36"/>
      <c r="AA324" s="37"/>
      <c r="AB324" s="38">
        <f t="shared" si="8"/>
        <v>0</v>
      </c>
      <c r="AC324" s="39">
        <f t="shared" si="9"/>
        <v>0</v>
      </c>
      <c r="AD324" s="36"/>
      <c r="AE324" s="37"/>
      <c r="AF324" s="36">
        <v>5118181</v>
      </c>
      <c r="AG324" s="40">
        <v>39</v>
      </c>
      <c r="AH324" s="14"/>
      <c r="AI324" s="14"/>
      <c r="AJ324" s="14"/>
      <c r="AK324" s="14"/>
      <c r="AL324" s="14"/>
      <c r="AM324" s="14"/>
      <c r="AN324" s="14"/>
      <c r="AO324" s="14"/>
      <c r="AP324" s="14"/>
      <c r="AQ324" s="14"/>
      <c r="AR324" s="14"/>
      <c r="AS324" s="14"/>
      <c r="AT324" s="14"/>
      <c r="AU324" s="14"/>
      <c r="AV324" s="14"/>
      <c r="AW324" s="14"/>
    </row>
    <row r="325" spans="1:49" ht="12.75">
      <c r="A325" s="33"/>
      <c r="B325" s="34"/>
      <c r="C325" s="27" t="s">
        <v>439</v>
      </c>
      <c r="D325" s="27"/>
      <c r="E325" s="27"/>
      <c r="F325" s="28">
        <v>19249770</v>
      </c>
      <c r="G325" s="29">
        <v>116.5</v>
      </c>
      <c r="H325" s="28"/>
      <c r="I325" s="29"/>
      <c r="J325" s="28">
        <v>28254</v>
      </c>
      <c r="K325" s="29">
        <v>0</v>
      </c>
      <c r="L325" s="28"/>
      <c r="M325" s="29"/>
      <c r="N325" s="28"/>
      <c r="O325" s="29"/>
      <c r="P325" s="28"/>
      <c r="Q325" s="29"/>
      <c r="R325" s="28"/>
      <c r="S325" s="29"/>
      <c r="T325" s="28"/>
      <c r="U325" s="29"/>
      <c r="V325" s="28"/>
      <c r="W325" s="29"/>
      <c r="X325" s="28"/>
      <c r="Y325" s="29"/>
      <c r="Z325" s="28">
        <v>-171915</v>
      </c>
      <c r="AA325" s="29">
        <v>-1</v>
      </c>
      <c r="AB325" s="30">
        <f t="shared" si="8"/>
        <v>-171915</v>
      </c>
      <c r="AC325" s="31">
        <f t="shared" si="9"/>
        <v>-1</v>
      </c>
      <c r="AD325" s="28">
        <v>-275163</v>
      </c>
      <c r="AE325" s="29">
        <v>0</v>
      </c>
      <c r="AF325" s="28">
        <v>18830946</v>
      </c>
      <c r="AG325" s="32">
        <v>115.5</v>
      </c>
      <c r="AH325" s="14"/>
      <c r="AI325" s="14"/>
      <c r="AJ325" s="14"/>
      <c r="AK325" s="14"/>
      <c r="AL325" s="14"/>
      <c r="AM325" s="14"/>
      <c r="AN325" s="14"/>
      <c r="AO325" s="14"/>
      <c r="AP325" s="14"/>
      <c r="AQ325" s="14"/>
      <c r="AR325" s="14"/>
      <c r="AS325" s="14"/>
      <c r="AT325" s="14"/>
      <c r="AU325" s="14"/>
      <c r="AV325" s="14"/>
      <c r="AW325" s="14"/>
    </row>
    <row r="326" spans="1:49" ht="12.75">
      <c r="A326" s="33"/>
      <c r="B326" s="34">
        <v>83</v>
      </c>
      <c r="C326" s="27" t="s">
        <v>440</v>
      </c>
      <c r="D326" s="27"/>
      <c r="E326" s="27"/>
      <c r="F326" s="28"/>
      <c r="G326" s="29"/>
      <c r="H326" s="28"/>
      <c r="I326" s="29"/>
      <c r="J326" s="28"/>
      <c r="K326" s="29"/>
      <c r="L326" s="28"/>
      <c r="M326" s="29"/>
      <c r="N326" s="28"/>
      <c r="O326" s="29"/>
      <c r="P326" s="28"/>
      <c r="Q326" s="29"/>
      <c r="R326" s="28"/>
      <c r="S326" s="29"/>
      <c r="T326" s="28"/>
      <c r="U326" s="29"/>
      <c r="V326" s="28"/>
      <c r="W326" s="29"/>
      <c r="X326" s="28"/>
      <c r="Y326" s="29"/>
      <c r="Z326" s="28"/>
      <c r="AA326" s="29"/>
      <c r="AB326" s="30">
        <f aca="true" t="shared" si="10" ref="AB326:AB389">Z326+X326+V326+T326+R326+P326+N326+L326+H326+H326</f>
        <v>0</v>
      </c>
      <c r="AC326" s="31">
        <f aca="true" t="shared" si="11" ref="AC326:AC389">AA326+Y326+W326+U326+S326+Q326+O326+M326+I326+I326</f>
        <v>0</v>
      </c>
      <c r="AD326" s="28"/>
      <c r="AE326" s="29"/>
      <c r="AF326" s="28"/>
      <c r="AG326" s="32"/>
      <c r="AH326" s="14"/>
      <c r="AI326" s="14"/>
      <c r="AJ326" s="14"/>
      <c r="AK326" s="14"/>
      <c r="AL326" s="14"/>
      <c r="AM326" s="14"/>
      <c r="AN326" s="14"/>
      <c r="AO326" s="14"/>
      <c r="AP326" s="14"/>
      <c r="AQ326" s="14"/>
      <c r="AR326" s="14"/>
      <c r="AS326" s="14"/>
      <c r="AT326" s="14"/>
      <c r="AU326" s="14"/>
      <c r="AV326" s="14"/>
      <c r="AW326" s="14"/>
    </row>
    <row r="327" spans="1:49" ht="12.75">
      <c r="A327" s="33"/>
      <c r="B327" s="34"/>
      <c r="C327" s="35"/>
      <c r="D327" s="35" t="s">
        <v>441</v>
      </c>
      <c r="E327" s="35" t="s">
        <v>440</v>
      </c>
      <c r="F327" s="36">
        <v>50000</v>
      </c>
      <c r="G327" s="37"/>
      <c r="H327" s="36"/>
      <c r="I327" s="37"/>
      <c r="J327" s="36"/>
      <c r="K327" s="37"/>
      <c r="L327" s="36"/>
      <c r="M327" s="37"/>
      <c r="N327" s="36"/>
      <c r="O327" s="37"/>
      <c r="P327" s="36"/>
      <c r="Q327" s="37"/>
      <c r="R327" s="36"/>
      <c r="S327" s="37"/>
      <c r="T327" s="36"/>
      <c r="U327" s="37"/>
      <c r="V327" s="36"/>
      <c r="W327" s="37"/>
      <c r="X327" s="36"/>
      <c r="Y327" s="37"/>
      <c r="Z327" s="36"/>
      <c r="AA327" s="37"/>
      <c r="AB327" s="38">
        <f t="shared" si="10"/>
        <v>0</v>
      </c>
      <c r="AC327" s="39">
        <f t="shared" si="11"/>
        <v>0</v>
      </c>
      <c r="AD327" s="36"/>
      <c r="AE327" s="37"/>
      <c r="AF327" s="36">
        <v>50000</v>
      </c>
      <c r="AG327" s="40"/>
      <c r="AH327" s="14"/>
      <c r="AI327" s="14"/>
      <c r="AJ327" s="14"/>
      <c r="AK327" s="14"/>
      <c r="AL327" s="14"/>
      <c r="AM327" s="14"/>
      <c r="AN327" s="14"/>
      <c r="AO327" s="14"/>
      <c r="AP327" s="14"/>
      <c r="AQ327" s="14"/>
      <c r="AR327" s="14"/>
      <c r="AS327" s="14"/>
      <c r="AT327" s="14"/>
      <c r="AU327" s="14"/>
      <c r="AV327" s="14"/>
      <c r="AW327" s="14"/>
    </row>
    <row r="328" spans="1:49" ht="12.75">
      <c r="A328" s="33"/>
      <c r="B328" s="34"/>
      <c r="C328" s="27" t="s">
        <v>442</v>
      </c>
      <c r="D328" s="27"/>
      <c r="E328" s="27"/>
      <c r="F328" s="28">
        <v>50000</v>
      </c>
      <c r="G328" s="29"/>
      <c r="H328" s="28"/>
      <c r="I328" s="29"/>
      <c r="J328" s="28"/>
      <c r="K328" s="29"/>
      <c r="L328" s="28"/>
      <c r="M328" s="29"/>
      <c r="N328" s="28"/>
      <c r="O328" s="29"/>
      <c r="P328" s="28"/>
      <c r="Q328" s="29"/>
      <c r="R328" s="28"/>
      <c r="S328" s="29"/>
      <c r="T328" s="28"/>
      <c r="U328" s="29"/>
      <c r="V328" s="28"/>
      <c r="W328" s="29"/>
      <c r="X328" s="28"/>
      <c r="Y328" s="29"/>
      <c r="Z328" s="28"/>
      <c r="AA328" s="29"/>
      <c r="AB328" s="30">
        <f t="shared" si="10"/>
        <v>0</v>
      </c>
      <c r="AC328" s="31">
        <f t="shared" si="11"/>
        <v>0</v>
      </c>
      <c r="AD328" s="28"/>
      <c r="AE328" s="29"/>
      <c r="AF328" s="28">
        <v>50000</v>
      </c>
      <c r="AG328" s="32"/>
      <c r="AH328" s="14"/>
      <c r="AI328" s="14"/>
      <c r="AJ328" s="14"/>
      <c r="AK328" s="14"/>
      <c r="AL328" s="14"/>
      <c r="AM328" s="14"/>
      <c r="AN328" s="14"/>
      <c r="AO328" s="14"/>
      <c r="AP328" s="14"/>
      <c r="AQ328" s="14"/>
      <c r="AR328" s="14"/>
      <c r="AS328" s="14"/>
      <c r="AT328" s="14"/>
      <c r="AU328" s="14"/>
      <c r="AV328" s="14"/>
      <c r="AW328" s="14"/>
    </row>
    <row r="329" spans="1:49" ht="12.75">
      <c r="A329" s="33"/>
      <c r="B329" s="34">
        <v>84</v>
      </c>
      <c r="C329" s="27" t="s">
        <v>443</v>
      </c>
      <c r="D329" s="27"/>
      <c r="E329" s="27"/>
      <c r="F329" s="28"/>
      <c r="G329" s="29"/>
      <c r="H329" s="28"/>
      <c r="I329" s="29"/>
      <c r="J329" s="28"/>
      <c r="K329" s="29"/>
      <c r="L329" s="28"/>
      <c r="M329" s="29"/>
      <c r="N329" s="28"/>
      <c r="O329" s="29"/>
      <c r="P329" s="28"/>
      <c r="Q329" s="29"/>
      <c r="R329" s="28"/>
      <c r="S329" s="29"/>
      <c r="T329" s="28"/>
      <c r="U329" s="29"/>
      <c r="V329" s="28"/>
      <c r="W329" s="29"/>
      <c r="X329" s="28"/>
      <c r="Y329" s="29"/>
      <c r="Z329" s="28"/>
      <c r="AA329" s="29"/>
      <c r="AB329" s="30">
        <f t="shared" si="10"/>
        <v>0</v>
      </c>
      <c r="AC329" s="31">
        <f t="shared" si="11"/>
        <v>0</v>
      </c>
      <c r="AD329" s="28"/>
      <c r="AE329" s="29"/>
      <c r="AF329" s="28"/>
      <c r="AG329" s="32"/>
      <c r="AH329" s="14"/>
      <c r="AI329" s="14"/>
      <c r="AJ329" s="14"/>
      <c r="AK329" s="14"/>
      <c r="AL329" s="14"/>
      <c r="AM329" s="14"/>
      <c r="AN329" s="14"/>
      <c r="AO329" s="14"/>
      <c r="AP329" s="14"/>
      <c r="AQ329" s="14"/>
      <c r="AR329" s="14"/>
      <c r="AS329" s="14"/>
      <c r="AT329" s="14"/>
      <c r="AU329" s="14"/>
      <c r="AV329" s="14"/>
      <c r="AW329" s="14"/>
    </row>
    <row r="330" spans="1:49" ht="12.75">
      <c r="A330" s="33"/>
      <c r="B330" s="34"/>
      <c r="C330" s="35"/>
      <c r="D330" s="35" t="s">
        <v>444</v>
      </c>
      <c r="E330" s="35" t="s">
        <v>443</v>
      </c>
      <c r="F330" s="36">
        <v>50000</v>
      </c>
      <c r="G330" s="37"/>
      <c r="H330" s="36"/>
      <c r="I330" s="37"/>
      <c r="J330" s="36"/>
      <c r="K330" s="37"/>
      <c r="L330" s="36"/>
      <c r="M330" s="37"/>
      <c r="N330" s="36"/>
      <c r="O330" s="37"/>
      <c r="P330" s="36"/>
      <c r="Q330" s="37"/>
      <c r="R330" s="36"/>
      <c r="S330" s="37"/>
      <c r="T330" s="36"/>
      <c r="U330" s="37"/>
      <c r="V330" s="36"/>
      <c r="W330" s="37"/>
      <c r="X330" s="36"/>
      <c r="Y330" s="37"/>
      <c r="Z330" s="36"/>
      <c r="AA330" s="37"/>
      <c r="AB330" s="38">
        <f t="shared" si="10"/>
        <v>0</v>
      </c>
      <c r="AC330" s="39">
        <f t="shared" si="11"/>
        <v>0</v>
      </c>
      <c r="AD330" s="36"/>
      <c r="AE330" s="37"/>
      <c r="AF330" s="36">
        <v>50000</v>
      </c>
      <c r="AG330" s="40"/>
      <c r="AH330" s="14"/>
      <c r="AI330" s="14"/>
      <c r="AJ330" s="14"/>
      <c r="AK330" s="14"/>
      <c r="AL330" s="14"/>
      <c r="AM330" s="14"/>
      <c r="AN330" s="14"/>
      <c r="AO330" s="14"/>
      <c r="AP330" s="14"/>
      <c r="AQ330" s="14"/>
      <c r="AR330" s="14"/>
      <c r="AS330" s="14"/>
      <c r="AT330" s="14"/>
      <c r="AU330" s="14"/>
      <c r="AV330" s="14"/>
      <c r="AW330" s="14"/>
    </row>
    <row r="331" spans="1:49" ht="12.75">
      <c r="A331" s="33"/>
      <c r="B331" s="34"/>
      <c r="C331" s="27" t="s">
        <v>445</v>
      </c>
      <c r="D331" s="27"/>
      <c r="E331" s="27"/>
      <c r="F331" s="28">
        <v>50000</v>
      </c>
      <c r="G331" s="29"/>
      <c r="H331" s="28"/>
      <c r="I331" s="29"/>
      <c r="J331" s="28"/>
      <c r="K331" s="29"/>
      <c r="L331" s="28"/>
      <c r="M331" s="29"/>
      <c r="N331" s="28"/>
      <c r="O331" s="29"/>
      <c r="P331" s="28"/>
      <c r="Q331" s="29"/>
      <c r="R331" s="28"/>
      <c r="S331" s="29"/>
      <c r="T331" s="28"/>
      <c r="U331" s="29"/>
      <c r="V331" s="28"/>
      <c r="W331" s="29"/>
      <c r="X331" s="28"/>
      <c r="Y331" s="29"/>
      <c r="Z331" s="28"/>
      <c r="AA331" s="29"/>
      <c r="AB331" s="30">
        <f t="shared" si="10"/>
        <v>0</v>
      </c>
      <c r="AC331" s="31">
        <f t="shared" si="11"/>
        <v>0</v>
      </c>
      <c r="AD331" s="28"/>
      <c r="AE331" s="29"/>
      <c r="AF331" s="28">
        <v>50000</v>
      </c>
      <c r="AG331" s="32"/>
      <c r="AH331" s="14"/>
      <c r="AI331" s="14"/>
      <c r="AJ331" s="14"/>
      <c r="AK331" s="14"/>
      <c r="AL331" s="14"/>
      <c r="AM331" s="14"/>
      <c r="AN331" s="14"/>
      <c r="AO331" s="14"/>
      <c r="AP331" s="14"/>
      <c r="AQ331" s="14"/>
      <c r="AR331" s="14"/>
      <c r="AS331" s="14"/>
      <c r="AT331" s="14"/>
      <c r="AU331" s="14"/>
      <c r="AV331" s="14"/>
      <c r="AW331" s="14"/>
    </row>
    <row r="332" spans="1:49" ht="12.75">
      <c r="A332" s="33"/>
      <c r="B332" s="34">
        <v>85</v>
      </c>
      <c r="C332" s="27" t="s">
        <v>446</v>
      </c>
      <c r="D332" s="27"/>
      <c r="E332" s="27"/>
      <c r="F332" s="28"/>
      <c r="G332" s="29"/>
      <c r="H332" s="28"/>
      <c r="I332" s="29"/>
      <c r="J332" s="28"/>
      <c r="K332" s="29"/>
      <c r="L332" s="28"/>
      <c r="M332" s="29"/>
      <c r="N332" s="28"/>
      <c r="O332" s="29"/>
      <c r="P332" s="28"/>
      <c r="Q332" s="29"/>
      <c r="R332" s="28"/>
      <c r="S332" s="29"/>
      <c r="T332" s="28"/>
      <c r="U332" s="29"/>
      <c r="V332" s="28"/>
      <c r="W332" s="29"/>
      <c r="X332" s="28"/>
      <c r="Y332" s="29"/>
      <c r="Z332" s="28"/>
      <c r="AA332" s="29"/>
      <c r="AB332" s="30">
        <f t="shared" si="10"/>
        <v>0</v>
      </c>
      <c r="AC332" s="31">
        <f t="shared" si="11"/>
        <v>0</v>
      </c>
      <c r="AD332" s="28"/>
      <c r="AE332" s="29"/>
      <c r="AF332" s="28"/>
      <c r="AG332" s="32"/>
      <c r="AH332" s="14"/>
      <c r="AI332" s="14"/>
      <c r="AJ332" s="14"/>
      <c r="AK332" s="14"/>
      <c r="AL332" s="14"/>
      <c r="AM332" s="14"/>
      <c r="AN332" s="14"/>
      <c r="AO332" s="14"/>
      <c r="AP332" s="14"/>
      <c r="AQ332" s="14"/>
      <c r="AR332" s="14"/>
      <c r="AS332" s="14"/>
      <c r="AT332" s="14"/>
      <c r="AU332" s="14"/>
      <c r="AV332" s="14"/>
      <c r="AW332" s="14"/>
    </row>
    <row r="333" spans="1:49" ht="12.75">
      <c r="A333" s="33"/>
      <c r="B333" s="34"/>
      <c r="C333" s="35"/>
      <c r="D333" s="35" t="s">
        <v>447</v>
      </c>
      <c r="E333" s="35" t="s">
        <v>446</v>
      </c>
      <c r="F333" s="36">
        <v>1442873</v>
      </c>
      <c r="G333" s="37"/>
      <c r="H333" s="36"/>
      <c r="I333" s="37"/>
      <c r="J333" s="36">
        <v>-16802</v>
      </c>
      <c r="K333" s="37">
        <v>0</v>
      </c>
      <c r="L333" s="36"/>
      <c r="M333" s="37"/>
      <c r="N333" s="36"/>
      <c r="O333" s="37"/>
      <c r="P333" s="36"/>
      <c r="Q333" s="37"/>
      <c r="R333" s="36"/>
      <c r="S333" s="37"/>
      <c r="T333" s="36"/>
      <c r="U333" s="37"/>
      <c r="V333" s="36"/>
      <c r="W333" s="37"/>
      <c r="X333" s="36"/>
      <c r="Y333" s="37"/>
      <c r="Z333" s="36">
        <v>66700</v>
      </c>
      <c r="AA333" s="37"/>
      <c r="AB333" s="38">
        <f t="shared" si="10"/>
        <v>66700</v>
      </c>
      <c r="AC333" s="39">
        <f t="shared" si="11"/>
        <v>0</v>
      </c>
      <c r="AD333" s="36"/>
      <c r="AE333" s="37"/>
      <c r="AF333" s="36">
        <v>1492771</v>
      </c>
      <c r="AG333" s="40">
        <v>0</v>
      </c>
      <c r="AH333" s="14"/>
      <c r="AI333" s="14"/>
      <c r="AJ333" s="14"/>
      <c r="AK333" s="14"/>
      <c r="AL333" s="14"/>
      <c r="AM333" s="14"/>
      <c r="AN333" s="14"/>
      <c r="AO333" s="14"/>
      <c r="AP333" s="14"/>
      <c r="AQ333" s="14"/>
      <c r="AR333" s="14"/>
      <c r="AS333" s="14"/>
      <c r="AT333" s="14"/>
      <c r="AU333" s="14"/>
      <c r="AV333" s="14"/>
      <c r="AW333" s="14"/>
    </row>
    <row r="334" spans="1:49" ht="12.75">
      <c r="A334" s="33"/>
      <c r="B334" s="34"/>
      <c r="C334" s="27" t="s">
        <v>448</v>
      </c>
      <c r="D334" s="27"/>
      <c r="E334" s="27"/>
      <c r="F334" s="28">
        <v>1442873</v>
      </c>
      <c r="G334" s="29"/>
      <c r="H334" s="28"/>
      <c r="I334" s="29"/>
      <c r="J334" s="28">
        <v>-16802</v>
      </c>
      <c r="K334" s="29">
        <v>0</v>
      </c>
      <c r="L334" s="28"/>
      <c r="M334" s="29"/>
      <c r="N334" s="28"/>
      <c r="O334" s="29"/>
      <c r="P334" s="28"/>
      <c r="Q334" s="29"/>
      <c r="R334" s="28"/>
      <c r="S334" s="29"/>
      <c r="T334" s="28"/>
      <c r="U334" s="29"/>
      <c r="V334" s="28"/>
      <c r="W334" s="29"/>
      <c r="X334" s="28"/>
      <c r="Y334" s="29"/>
      <c r="Z334" s="28">
        <v>66700</v>
      </c>
      <c r="AA334" s="29"/>
      <c r="AB334" s="30">
        <f t="shared" si="10"/>
        <v>66700</v>
      </c>
      <c r="AC334" s="31">
        <f t="shared" si="11"/>
        <v>0</v>
      </c>
      <c r="AD334" s="28"/>
      <c r="AE334" s="29"/>
      <c r="AF334" s="28">
        <v>1492771</v>
      </c>
      <c r="AG334" s="32">
        <v>0</v>
      </c>
      <c r="AH334" s="14"/>
      <c r="AI334" s="14"/>
      <c r="AJ334" s="14"/>
      <c r="AK334" s="14"/>
      <c r="AL334" s="14"/>
      <c r="AM334" s="14"/>
      <c r="AN334" s="14"/>
      <c r="AO334" s="14"/>
      <c r="AP334" s="14"/>
      <c r="AQ334" s="14"/>
      <c r="AR334" s="14"/>
      <c r="AS334" s="14"/>
      <c r="AT334" s="14"/>
      <c r="AU334" s="14"/>
      <c r="AV334" s="14"/>
      <c r="AW334" s="14"/>
    </row>
    <row r="335" spans="1:49" ht="12.75">
      <c r="A335" s="33"/>
      <c r="B335" s="34">
        <v>86</v>
      </c>
      <c r="C335" s="27" t="s">
        <v>449</v>
      </c>
      <c r="D335" s="27"/>
      <c r="E335" s="27"/>
      <c r="F335" s="28"/>
      <c r="G335" s="29"/>
      <c r="H335" s="28"/>
      <c r="I335" s="29"/>
      <c r="J335" s="28"/>
      <c r="K335" s="29"/>
      <c r="L335" s="28"/>
      <c r="M335" s="29"/>
      <c r="N335" s="28"/>
      <c r="O335" s="29"/>
      <c r="P335" s="28"/>
      <c r="Q335" s="29"/>
      <c r="R335" s="28"/>
      <c r="S335" s="29"/>
      <c r="T335" s="28"/>
      <c r="U335" s="29"/>
      <c r="V335" s="28"/>
      <c r="W335" s="29"/>
      <c r="X335" s="28"/>
      <c r="Y335" s="29"/>
      <c r="Z335" s="28"/>
      <c r="AA335" s="29"/>
      <c r="AB335" s="30">
        <f t="shared" si="10"/>
        <v>0</v>
      </c>
      <c r="AC335" s="31">
        <f t="shared" si="11"/>
        <v>0</v>
      </c>
      <c r="AD335" s="28"/>
      <c r="AE335" s="29"/>
      <c r="AF335" s="28"/>
      <c r="AG335" s="32"/>
      <c r="AH335" s="14"/>
      <c r="AI335" s="14"/>
      <c r="AJ335" s="14"/>
      <c r="AK335" s="14"/>
      <c r="AL335" s="14"/>
      <c r="AM335" s="14"/>
      <c r="AN335" s="14"/>
      <c r="AO335" s="14"/>
      <c r="AP335" s="14"/>
      <c r="AQ335" s="14"/>
      <c r="AR335" s="14"/>
      <c r="AS335" s="14"/>
      <c r="AT335" s="14"/>
      <c r="AU335" s="14"/>
      <c r="AV335" s="14"/>
      <c r="AW335" s="14"/>
    </row>
    <row r="336" spans="1:49" ht="12.75">
      <c r="A336" s="33"/>
      <c r="B336" s="34"/>
      <c r="C336" s="35"/>
      <c r="D336" s="35" t="s">
        <v>450</v>
      </c>
      <c r="E336" s="35" t="s">
        <v>451</v>
      </c>
      <c r="F336" s="36">
        <v>1778929</v>
      </c>
      <c r="G336" s="37">
        <v>10.5</v>
      </c>
      <c r="H336" s="36"/>
      <c r="I336" s="37"/>
      <c r="J336" s="36"/>
      <c r="K336" s="37"/>
      <c r="L336" s="36"/>
      <c r="M336" s="37"/>
      <c r="N336" s="36"/>
      <c r="O336" s="37"/>
      <c r="P336" s="36"/>
      <c r="Q336" s="37"/>
      <c r="R336" s="36">
        <v>15000</v>
      </c>
      <c r="S336" s="37"/>
      <c r="T336" s="36">
        <v>165508</v>
      </c>
      <c r="U336" s="37"/>
      <c r="V336" s="36"/>
      <c r="W336" s="37"/>
      <c r="X336" s="36"/>
      <c r="Y336" s="37"/>
      <c r="Z336" s="36"/>
      <c r="AA336" s="37"/>
      <c r="AB336" s="38">
        <f t="shared" si="10"/>
        <v>180508</v>
      </c>
      <c r="AC336" s="39">
        <f t="shared" si="11"/>
        <v>0</v>
      </c>
      <c r="AD336" s="36">
        <v>-37414</v>
      </c>
      <c r="AE336" s="37">
        <v>0</v>
      </c>
      <c r="AF336" s="36">
        <v>1922023</v>
      </c>
      <c r="AG336" s="40">
        <v>10.5</v>
      </c>
      <c r="AH336" s="14"/>
      <c r="AI336" s="14"/>
      <c r="AJ336" s="14"/>
      <c r="AK336" s="14"/>
      <c r="AL336" s="14"/>
      <c r="AM336" s="14"/>
      <c r="AN336" s="14"/>
      <c r="AO336" s="14"/>
      <c r="AP336" s="14"/>
      <c r="AQ336" s="14"/>
      <c r="AR336" s="14"/>
      <c r="AS336" s="14"/>
      <c r="AT336" s="14"/>
      <c r="AU336" s="14"/>
      <c r="AV336" s="14"/>
      <c r="AW336" s="14"/>
    </row>
    <row r="337" spans="1:49" ht="12.75">
      <c r="A337" s="33"/>
      <c r="B337" s="34"/>
      <c r="C337" s="35"/>
      <c r="D337" s="35" t="s">
        <v>452</v>
      </c>
      <c r="E337" s="35" t="s">
        <v>453</v>
      </c>
      <c r="F337" s="36">
        <v>3634327</v>
      </c>
      <c r="G337" s="37">
        <v>5</v>
      </c>
      <c r="H337" s="36"/>
      <c r="I337" s="37"/>
      <c r="J337" s="36"/>
      <c r="K337" s="37"/>
      <c r="L337" s="36"/>
      <c r="M337" s="37"/>
      <c r="N337" s="36"/>
      <c r="O337" s="37"/>
      <c r="P337" s="36"/>
      <c r="Q337" s="37"/>
      <c r="R337" s="36"/>
      <c r="S337" s="37"/>
      <c r="T337" s="36"/>
      <c r="U337" s="37"/>
      <c r="V337" s="36"/>
      <c r="W337" s="37"/>
      <c r="X337" s="36"/>
      <c r="Y337" s="37"/>
      <c r="Z337" s="36"/>
      <c r="AA337" s="37"/>
      <c r="AB337" s="38">
        <f t="shared" si="10"/>
        <v>0</v>
      </c>
      <c r="AC337" s="39">
        <f t="shared" si="11"/>
        <v>0</v>
      </c>
      <c r="AD337" s="36">
        <f>70932+124000</f>
        <v>194932</v>
      </c>
      <c r="AE337" s="37">
        <v>0</v>
      </c>
      <c r="AF337" s="36">
        <f>3705259+124000</f>
        <v>3829259</v>
      </c>
      <c r="AG337" s="40">
        <v>5</v>
      </c>
      <c r="AH337" s="14"/>
      <c r="AI337" s="14"/>
      <c r="AJ337" s="14"/>
      <c r="AK337" s="14"/>
      <c r="AL337" s="14"/>
      <c r="AM337" s="14"/>
      <c r="AN337" s="14"/>
      <c r="AO337" s="14"/>
      <c r="AP337" s="14"/>
      <c r="AQ337" s="14"/>
      <c r="AR337" s="14"/>
      <c r="AS337" s="14"/>
      <c r="AT337" s="14"/>
      <c r="AU337" s="14"/>
      <c r="AV337" s="14"/>
      <c r="AW337" s="14"/>
    </row>
    <row r="338" spans="1:49" ht="12.75">
      <c r="A338" s="33"/>
      <c r="B338" s="34"/>
      <c r="C338" s="27" t="s">
        <v>454</v>
      </c>
      <c r="D338" s="27"/>
      <c r="E338" s="27"/>
      <c r="F338" s="28">
        <v>5413256</v>
      </c>
      <c r="G338" s="29">
        <v>15.5</v>
      </c>
      <c r="H338" s="28"/>
      <c r="I338" s="29"/>
      <c r="J338" s="28"/>
      <c r="K338" s="29"/>
      <c r="L338" s="28"/>
      <c r="M338" s="29"/>
      <c r="N338" s="28"/>
      <c r="O338" s="29"/>
      <c r="P338" s="28"/>
      <c r="Q338" s="29"/>
      <c r="R338" s="28">
        <v>15000</v>
      </c>
      <c r="S338" s="29"/>
      <c r="T338" s="28">
        <v>165508</v>
      </c>
      <c r="U338" s="29"/>
      <c r="V338" s="28"/>
      <c r="W338" s="29"/>
      <c r="X338" s="28"/>
      <c r="Y338" s="29"/>
      <c r="Z338" s="28"/>
      <c r="AA338" s="29"/>
      <c r="AB338" s="30">
        <f t="shared" si="10"/>
        <v>180508</v>
      </c>
      <c r="AC338" s="31">
        <f t="shared" si="11"/>
        <v>0</v>
      </c>
      <c r="AD338" s="28">
        <f>33518+124000</f>
        <v>157518</v>
      </c>
      <c r="AE338" s="29">
        <v>0</v>
      </c>
      <c r="AF338" s="28">
        <f>5627282+124000</f>
        <v>5751282</v>
      </c>
      <c r="AG338" s="32">
        <v>15.5</v>
      </c>
      <c r="AH338" s="14"/>
      <c r="AI338" s="14"/>
      <c r="AJ338" s="14"/>
      <c r="AK338" s="14"/>
      <c r="AL338" s="14"/>
      <c r="AM338" s="14"/>
      <c r="AN338" s="14"/>
      <c r="AO338" s="14"/>
      <c r="AP338" s="14"/>
      <c r="AQ338" s="14"/>
      <c r="AR338" s="14"/>
      <c r="AS338" s="14"/>
      <c r="AT338" s="14"/>
      <c r="AU338" s="14"/>
      <c r="AV338" s="14"/>
      <c r="AW338" s="14"/>
    </row>
    <row r="339" spans="1:49" ht="12.75">
      <c r="A339" s="33"/>
      <c r="B339" s="34">
        <v>87</v>
      </c>
      <c r="C339" s="27" t="s">
        <v>455</v>
      </c>
      <c r="D339" s="27"/>
      <c r="E339" s="27"/>
      <c r="F339" s="28"/>
      <c r="G339" s="29"/>
      <c r="H339" s="28"/>
      <c r="I339" s="29"/>
      <c r="J339" s="28"/>
      <c r="K339" s="29"/>
      <c r="L339" s="28"/>
      <c r="M339" s="29"/>
      <c r="N339" s="28"/>
      <c r="O339" s="29"/>
      <c r="P339" s="28"/>
      <c r="Q339" s="29"/>
      <c r="R339" s="28"/>
      <c r="S339" s="29"/>
      <c r="T339" s="28"/>
      <c r="U339" s="29"/>
      <c r="V339" s="28"/>
      <c r="W339" s="29"/>
      <c r="X339" s="28"/>
      <c r="Y339" s="29"/>
      <c r="Z339" s="28"/>
      <c r="AA339" s="29"/>
      <c r="AB339" s="30">
        <f t="shared" si="10"/>
        <v>0</v>
      </c>
      <c r="AC339" s="31">
        <f t="shared" si="11"/>
        <v>0</v>
      </c>
      <c r="AD339" s="28"/>
      <c r="AE339" s="29"/>
      <c r="AF339" s="28"/>
      <c r="AG339" s="32"/>
      <c r="AH339" s="14"/>
      <c r="AI339" s="14"/>
      <c r="AJ339" s="14"/>
      <c r="AK339" s="14"/>
      <c r="AL339" s="14"/>
      <c r="AM339" s="14"/>
      <c r="AN339" s="14"/>
      <c r="AO339" s="14"/>
      <c r="AP339" s="14"/>
      <c r="AQ339" s="14"/>
      <c r="AR339" s="14"/>
      <c r="AS339" s="14"/>
      <c r="AT339" s="14"/>
      <c r="AU339" s="14"/>
      <c r="AV339" s="14"/>
      <c r="AW339" s="14"/>
    </row>
    <row r="340" spans="1:49" ht="12.75">
      <c r="A340" s="33"/>
      <c r="B340" s="34"/>
      <c r="C340" s="35"/>
      <c r="D340" s="35" t="s">
        <v>456</v>
      </c>
      <c r="E340" s="35" t="s">
        <v>457</v>
      </c>
      <c r="F340" s="36">
        <v>6983091</v>
      </c>
      <c r="G340" s="37">
        <v>44.5</v>
      </c>
      <c r="H340" s="36"/>
      <c r="I340" s="37"/>
      <c r="J340" s="36">
        <v>45099</v>
      </c>
      <c r="K340" s="37">
        <v>0</v>
      </c>
      <c r="L340" s="36"/>
      <c r="M340" s="37"/>
      <c r="N340" s="36"/>
      <c r="O340" s="37"/>
      <c r="P340" s="36"/>
      <c r="Q340" s="37"/>
      <c r="R340" s="36"/>
      <c r="S340" s="37"/>
      <c r="T340" s="36"/>
      <c r="U340" s="37"/>
      <c r="V340" s="36"/>
      <c r="W340" s="37"/>
      <c r="X340" s="36"/>
      <c r="Y340" s="37"/>
      <c r="Z340" s="36"/>
      <c r="AA340" s="37"/>
      <c r="AB340" s="38">
        <f t="shared" si="10"/>
        <v>0</v>
      </c>
      <c r="AC340" s="39">
        <f t="shared" si="11"/>
        <v>0</v>
      </c>
      <c r="AD340" s="36">
        <v>-27334</v>
      </c>
      <c r="AE340" s="37">
        <v>0</v>
      </c>
      <c r="AF340" s="36">
        <v>7000856</v>
      </c>
      <c r="AG340" s="40">
        <v>44.5</v>
      </c>
      <c r="AH340" s="14"/>
      <c r="AI340" s="14"/>
      <c r="AJ340" s="14"/>
      <c r="AK340" s="14"/>
      <c r="AL340" s="14"/>
      <c r="AM340" s="14"/>
      <c r="AN340" s="14"/>
      <c r="AO340" s="14"/>
      <c r="AP340" s="14"/>
      <c r="AQ340" s="14"/>
      <c r="AR340" s="14"/>
      <c r="AS340" s="14"/>
      <c r="AT340" s="14"/>
      <c r="AU340" s="14"/>
      <c r="AV340" s="14"/>
      <c r="AW340" s="14"/>
    </row>
    <row r="341" spans="1:49" ht="12.75">
      <c r="A341" s="33"/>
      <c r="B341" s="34"/>
      <c r="C341" s="27" t="s">
        <v>458</v>
      </c>
      <c r="D341" s="27"/>
      <c r="E341" s="27"/>
      <c r="F341" s="28">
        <v>6983091</v>
      </c>
      <c r="G341" s="29">
        <v>44.5</v>
      </c>
      <c r="H341" s="28"/>
      <c r="I341" s="29"/>
      <c r="J341" s="28">
        <v>45099</v>
      </c>
      <c r="K341" s="29">
        <v>0</v>
      </c>
      <c r="L341" s="28"/>
      <c r="M341" s="29"/>
      <c r="N341" s="28"/>
      <c r="O341" s="29"/>
      <c r="P341" s="28"/>
      <c r="Q341" s="29"/>
      <c r="R341" s="28"/>
      <c r="S341" s="29"/>
      <c r="T341" s="28"/>
      <c r="U341" s="29"/>
      <c r="V341" s="28"/>
      <c r="W341" s="29"/>
      <c r="X341" s="28"/>
      <c r="Y341" s="29"/>
      <c r="Z341" s="28"/>
      <c r="AA341" s="29"/>
      <c r="AB341" s="30">
        <f t="shared" si="10"/>
        <v>0</v>
      </c>
      <c r="AC341" s="31">
        <f t="shared" si="11"/>
        <v>0</v>
      </c>
      <c r="AD341" s="28">
        <v>-27334</v>
      </c>
      <c r="AE341" s="29">
        <v>0</v>
      </c>
      <c r="AF341" s="28">
        <v>7000856</v>
      </c>
      <c r="AG341" s="32">
        <v>44.5</v>
      </c>
      <c r="AH341" s="14"/>
      <c r="AI341" s="14"/>
      <c r="AJ341" s="14"/>
      <c r="AK341" s="14"/>
      <c r="AL341" s="14"/>
      <c r="AM341" s="14"/>
      <c r="AN341" s="14"/>
      <c r="AO341" s="14"/>
      <c r="AP341" s="14"/>
      <c r="AQ341" s="14"/>
      <c r="AR341" s="14"/>
      <c r="AS341" s="14"/>
      <c r="AT341" s="14"/>
      <c r="AU341" s="14"/>
      <c r="AV341" s="14"/>
      <c r="AW341" s="14"/>
    </row>
    <row r="342" spans="1:49" ht="12.75">
      <c r="A342" s="33"/>
      <c r="B342" s="34">
        <v>88</v>
      </c>
      <c r="C342" s="27" t="s">
        <v>459</v>
      </c>
      <c r="D342" s="27"/>
      <c r="E342" s="27"/>
      <c r="F342" s="28"/>
      <c r="G342" s="29"/>
      <c r="H342" s="28"/>
      <c r="I342" s="29"/>
      <c r="J342" s="28"/>
      <c r="K342" s="29"/>
      <c r="L342" s="28"/>
      <c r="M342" s="29"/>
      <c r="N342" s="28"/>
      <c r="O342" s="29"/>
      <c r="P342" s="28"/>
      <c r="Q342" s="29"/>
      <c r="R342" s="28"/>
      <c r="S342" s="29"/>
      <c r="T342" s="28"/>
      <c r="U342" s="29"/>
      <c r="V342" s="28"/>
      <c r="W342" s="29"/>
      <c r="X342" s="28"/>
      <c r="Y342" s="29"/>
      <c r="Z342" s="28"/>
      <c r="AA342" s="29"/>
      <c r="AB342" s="30">
        <f t="shared" si="10"/>
        <v>0</v>
      </c>
      <c r="AC342" s="31">
        <f t="shared" si="11"/>
        <v>0</v>
      </c>
      <c r="AD342" s="28"/>
      <c r="AE342" s="29"/>
      <c r="AF342" s="28"/>
      <c r="AG342" s="32"/>
      <c r="AH342" s="14"/>
      <c r="AI342" s="14"/>
      <c r="AJ342" s="14"/>
      <c r="AK342" s="14"/>
      <c r="AL342" s="14"/>
      <c r="AM342" s="14"/>
      <c r="AN342" s="14"/>
      <c r="AO342" s="14"/>
      <c r="AP342" s="14"/>
      <c r="AQ342" s="14"/>
      <c r="AR342" s="14"/>
      <c r="AS342" s="14"/>
      <c r="AT342" s="14"/>
      <c r="AU342" s="14"/>
      <c r="AV342" s="14"/>
      <c r="AW342" s="14"/>
    </row>
    <row r="343" spans="1:49" ht="12.75">
      <c r="A343" s="33"/>
      <c r="B343" s="34"/>
      <c r="C343" s="35"/>
      <c r="D343" s="35" t="s">
        <v>460</v>
      </c>
      <c r="E343" s="35" t="s">
        <v>459</v>
      </c>
      <c r="F343" s="36">
        <v>200000</v>
      </c>
      <c r="G343" s="37"/>
      <c r="H343" s="36"/>
      <c r="I343" s="37"/>
      <c r="J343" s="36"/>
      <c r="K343" s="37"/>
      <c r="L343" s="36"/>
      <c r="M343" s="37"/>
      <c r="N343" s="36"/>
      <c r="O343" s="37"/>
      <c r="P343" s="36"/>
      <c r="Q343" s="37"/>
      <c r="R343" s="36"/>
      <c r="S343" s="37"/>
      <c r="T343" s="36"/>
      <c r="U343" s="37"/>
      <c r="V343" s="36"/>
      <c r="W343" s="37"/>
      <c r="X343" s="36"/>
      <c r="Y343" s="37"/>
      <c r="Z343" s="36"/>
      <c r="AA343" s="37"/>
      <c r="AB343" s="38">
        <f t="shared" si="10"/>
        <v>0</v>
      </c>
      <c r="AC343" s="39">
        <f t="shared" si="11"/>
        <v>0</v>
      </c>
      <c r="AD343" s="36"/>
      <c r="AE343" s="37"/>
      <c r="AF343" s="36">
        <v>200000</v>
      </c>
      <c r="AG343" s="40"/>
      <c r="AH343" s="14"/>
      <c r="AI343" s="14"/>
      <c r="AJ343" s="14"/>
      <c r="AK343" s="14"/>
      <c r="AL343" s="14"/>
      <c r="AM343" s="14"/>
      <c r="AN343" s="14"/>
      <c r="AO343" s="14"/>
      <c r="AP343" s="14"/>
      <c r="AQ343" s="14"/>
      <c r="AR343" s="14"/>
      <c r="AS343" s="14"/>
      <c r="AT343" s="14"/>
      <c r="AU343" s="14"/>
      <c r="AV343" s="14"/>
      <c r="AW343" s="14"/>
    </row>
    <row r="344" spans="1:49" ht="12.75">
      <c r="A344" s="33"/>
      <c r="B344" s="34"/>
      <c r="C344" s="27" t="s">
        <v>461</v>
      </c>
      <c r="D344" s="27"/>
      <c r="E344" s="27"/>
      <c r="F344" s="28">
        <v>200000</v>
      </c>
      <c r="G344" s="29"/>
      <c r="H344" s="28"/>
      <c r="I344" s="29"/>
      <c r="J344" s="28"/>
      <c r="K344" s="29"/>
      <c r="L344" s="28"/>
      <c r="M344" s="29"/>
      <c r="N344" s="28"/>
      <c r="O344" s="29"/>
      <c r="P344" s="28"/>
      <c r="Q344" s="29"/>
      <c r="R344" s="28"/>
      <c r="S344" s="29"/>
      <c r="T344" s="28"/>
      <c r="U344" s="29"/>
      <c r="V344" s="28"/>
      <c r="W344" s="29"/>
      <c r="X344" s="28"/>
      <c r="Y344" s="29"/>
      <c r="Z344" s="28"/>
      <c r="AA344" s="29"/>
      <c r="AB344" s="30">
        <f t="shared" si="10"/>
        <v>0</v>
      </c>
      <c r="AC344" s="31">
        <f t="shared" si="11"/>
        <v>0</v>
      </c>
      <c r="AD344" s="28"/>
      <c r="AE344" s="29"/>
      <c r="AF344" s="28">
        <v>200000</v>
      </c>
      <c r="AG344" s="32"/>
      <c r="AH344" s="14"/>
      <c r="AI344" s="14"/>
      <c r="AJ344" s="14"/>
      <c r="AK344" s="14"/>
      <c r="AL344" s="14"/>
      <c r="AM344" s="14"/>
      <c r="AN344" s="14"/>
      <c r="AO344" s="14"/>
      <c r="AP344" s="14"/>
      <c r="AQ344" s="14"/>
      <c r="AR344" s="14"/>
      <c r="AS344" s="14"/>
      <c r="AT344" s="14"/>
      <c r="AU344" s="14"/>
      <c r="AV344" s="14"/>
      <c r="AW344" s="14"/>
    </row>
    <row r="345" spans="1:49" ht="12.75">
      <c r="A345" s="33"/>
      <c r="B345" s="34">
        <v>89</v>
      </c>
      <c r="C345" s="27" t="s">
        <v>462</v>
      </c>
      <c r="D345" s="27"/>
      <c r="E345" s="27"/>
      <c r="F345" s="28"/>
      <c r="G345" s="29"/>
      <c r="H345" s="28"/>
      <c r="I345" s="29"/>
      <c r="J345" s="28"/>
      <c r="K345" s="29"/>
      <c r="L345" s="28"/>
      <c r="M345" s="29"/>
      <c r="N345" s="28"/>
      <c r="O345" s="29"/>
      <c r="P345" s="28"/>
      <c r="Q345" s="29"/>
      <c r="R345" s="28"/>
      <c r="S345" s="29"/>
      <c r="T345" s="28"/>
      <c r="U345" s="29"/>
      <c r="V345" s="28"/>
      <c r="W345" s="29"/>
      <c r="X345" s="28"/>
      <c r="Y345" s="29"/>
      <c r="Z345" s="28"/>
      <c r="AA345" s="29"/>
      <c r="AB345" s="30">
        <f t="shared" si="10"/>
        <v>0</v>
      </c>
      <c r="AC345" s="31">
        <f t="shared" si="11"/>
        <v>0</v>
      </c>
      <c r="AD345" s="28"/>
      <c r="AE345" s="29"/>
      <c r="AF345" s="28"/>
      <c r="AG345" s="32"/>
      <c r="AH345" s="14"/>
      <c r="AI345" s="14"/>
      <c r="AJ345" s="14"/>
      <c r="AK345" s="14"/>
      <c r="AL345" s="14"/>
      <c r="AM345" s="14"/>
      <c r="AN345" s="14"/>
      <c r="AO345" s="14"/>
      <c r="AP345" s="14"/>
      <c r="AQ345" s="14"/>
      <c r="AR345" s="14"/>
      <c r="AS345" s="14"/>
      <c r="AT345" s="14"/>
      <c r="AU345" s="14"/>
      <c r="AV345" s="14"/>
      <c r="AW345" s="14"/>
    </row>
    <row r="346" spans="1:49" ht="12.75">
      <c r="A346" s="33"/>
      <c r="B346" s="34"/>
      <c r="C346" s="35"/>
      <c r="D346" s="35" t="s">
        <v>463</v>
      </c>
      <c r="E346" s="35" t="s">
        <v>464</v>
      </c>
      <c r="F346" s="36">
        <v>12036802</v>
      </c>
      <c r="G346" s="37">
        <v>94.5</v>
      </c>
      <c r="H346" s="36"/>
      <c r="I346" s="37"/>
      <c r="J346" s="36"/>
      <c r="K346" s="37"/>
      <c r="L346" s="36"/>
      <c r="M346" s="37"/>
      <c r="N346" s="36"/>
      <c r="O346" s="37"/>
      <c r="P346" s="36"/>
      <c r="Q346" s="37"/>
      <c r="R346" s="36"/>
      <c r="S346" s="37"/>
      <c r="T346" s="36"/>
      <c r="U346" s="37"/>
      <c r="V346" s="36"/>
      <c r="W346" s="37"/>
      <c r="X346" s="36"/>
      <c r="Y346" s="37"/>
      <c r="Z346" s="36"/>
      <c r="AA346" s="37"/>
      <c r="AB346" s="38">
        <f t="shared" si="10"/>
        <v>0</v>
      </c>
      <c r="AC346" s="39">
        <f t="shared" si="11"/>
        <v>0</v>
      </c>
      <c r="AD346" s="36"/>
      <c r="AE346" s="37"/>
      <c r="AF346" s="36">
        <v>12036802</v>
      </c>
      <c r="AG346" s="40">
        <v>94.5</v>
      </c>
      <c r="AH346" s="14"/>
      <c r="AI346" s="14"/>
      <c r="AJ346" s="14"/>
      <c r="AK346" s="14"/>
      <c r="AL346" s="14"/>
      <c r="AM346" s="14"/>
      <c r="AN346" s="14"/>
      <c r="AO346" s="14"/>
      <c r="AP346" s="14"/>
      <c r="AQ346" s="14"/>
      <c r="AR346" s="14"/>
      <c r="AS346" s="14"/>
      <c r="AT346" s="14"/>
      <c r="AU346" s="14"/>
      <c r="AV346" s="14"/>
      <c r="AW346" s="14"/>
    </row>
    <row r="347" spans="1:49" ht="12.75">
      <c r="A347" s="33"/>
      <c r="B347" s="34"/>
      <c r="C347" s="35"/>
      <c r="D347" s="35" t="s">
        <v>465</v>
      </c>
      <c r="E347" s="35" t="s">
        <v>466</v>
      </c>
      <c r="F347" s="36">
        <v>9731337</v>
      </c>
      <c r="G347" s="37">
        <v>31.5</v>
      </c>
      <c r="H347" s="36"/>
      <c r="I347" s="37"/>
      <c r="J347" s="36">
        <v>26121</v>
      </c>
      <c r="K347" s="37">
        <v>1.5</v>
      </c>
      <c r="L347" s="36"/>
      <c r="M347" s="37"/>
      <c r="N347" s="36"/>
      <c r="O347" s="37"/>
      <c r="P347" s="36"/>
      <c r="Q347" s="37"/>
      <c r="R347" s="36"/>
      <c r="S347" s="37"/>
      <c r="T347" s="36"/>
      <c r="U347" s="37"/>
      <c r="V347" s="36"/>
      <c r="W347" s="37"/>
      <c r="X347" s="36"/>
      <c r="Y347" s="37"/>
      <c r="Z347" s="36"/>
      <c r="AA347" s="37"/>
      <c r="AB347" s="38">
        <f t="shared" si="10"/>
        <v>0</v>
      </c>
      <c r="AC347" s="39">
        <f t="shared" si="11"/>
        <v>0</v>
      </c>
      <c r="AD347" s="36">
        <v>-414046</v>
      </c>
      <c r="AE347" s="37">
        <v>0</v>
      </c>
      <c r="AF347" s="36">
        <v>9343412</v>
      </c>
      <c r="AG347" s="40">
        <v>33</v>
      </c>
      <c r="AH347" s="14"/>
      <c r="AI347" s="14"/>
      <c r="AJ347" s="14"/>
      <c r="AK347" s="14"/>
      <c r="AL347" s="14"/>
      <c r="AM347" s="14"/>
      <c r="AN347" s="14"/>
      <c r="AO347" s="14"/>
      <c r="AP347" s="14"/>
      <c r="AQ347" s="14"/>
      <c r="AR347" s="14"/>
      <c r="AS347" s="14"/>
      <c r="AT347" s="14"/>
      <c r="AU347" s="14"/>
      <c r="AV347" s="14"/>
      <c r="AW347" s="14"/>
    </row>
    <row r="348" spans="1:49" ht="12.75">
      <c r="A348" s="33"/>
      <c r="B348" s="34"/>
      <c r="C348" s="35"/>
      <c r="D348" s="35" t="s">
        <v>467</v>
      </c>
      <c r="E348" s="35" t="s">
        <v>468</v>
      </c>
      <c r="F348" s="36">
        <v>7416800</v>
      </c>
      <c r="G348" s="37">
        <v>47.38</v>
      </c>
      <c r="H348" s="36"/>
      <c r="I348" s="37"/>
      <c r="J348" s="36"/>
      <c r="K348" s="37"/>
      <c r="L348" s="36"/>
      <c r="M348" s="37"/>
      <c r="N348" s="36"/>
      <c r="O348" s="37"/>
      <c r="P348" s="36"/>
      <c r="Q348" s="37"/>
      <c r="R348" s="36"/>
      <c r="S348" s="37"/>
      <c r="T348" s="36"/>
      <c r="U348" s="37"/>
      <c r="V348" s="36"/>
      <c r="W348" s="37"/>
      <c r="X348" s="36"/>
      <c r="Y348" s="37"/>
      <c r="Z348" s="36"/>
      <c r="AA348" s="37"/>
      <c r="AB348" s="38">
        <f t="shared" si="10"/>
        <v>0</v>
      </c>
      <c r="AC348" s="39">
        <f t="shared" si="11"/>
        <v>0</v>
      </c>
      <c r="AD348" s="36"/>
      <c r="AE348" s="37"/>
      <c r="AF348" s="36">
        <v>7416800</v>
      </c>
      <c r="AG348" s="40">
        <v>47.38</v>
      </c>
      <c r="AH348" s="14"/>
      <c r="AI348" s="14"/>
      <c r="AJ348" s="14"/>
      <c r="AK348" s="14"/>
      <c r="AL348" s="14"/>
      <c r="AM348" s="14"/>
      <c r="AN348" s="14"/>
      <c r="AO348" s="14"/>
      <c r="AP348" s="14"/>
      <c r="AQ348" s="14"/>
      <c r="AR348" s="14"/>
      <c r="AS348" s="14"/>
      <c r="AT348" s="14"/>
      <c r="AU348" s="14"/>
      <c r="AV348" s="14"/>
      <c r="AW348" s="14"/>
    </row>
    <row r="349" spans="1:49" ht="12.75">
      <c r="A349" s="33"/>
      <c r="B349" s="34"/>
      <c r="C349" s="27" t="s">
        <v>469</v>
      </c>
      <c r="D349" s="27"/>
      <c r="E349" s="27"/>
      <c r="F349" s="28">
        <v>29184939</v>
      </c>
      <c r="G349" s="29">
        <v>173.38</v>
      </c>
      <c r="H349" s="28"/>
      <c r="I349" s="29"/>
      <c r="J349" s="28">
        <v>26121</v>
      </c>
      <c r="K349" s="29">
        <v>1.5</v>
      </c>
      <c r="L349" s="28"/>
      <c r="M349" s="29"/>
      <c r="N349" s="28"/>
      <c r="O349" s="29"/>
      <c r="P349" s="28"/>
      <c r="Q349" s="29"/>
      <c r="R349" s="28"/>
      <c r="S349" s="29"/>
      <c r="T349" s="28"/>
      <c r="U349" s="29"/>
      <c r="V349" s="28"/>
      <c r="W349" s="29"/>
      <c r="X349" s="28"/>
      <c r="Y349" s="29"/>
      <c r="Z349" s="28"/>
      <c r="AA349" s="29"/>
      <c r="AB349" s="30">
        <f t="shared" si="10"/>
        <v>0</v>
      </c>
      <c r="AC349" s="31">
        <f t="shared" si="11"/>
        <v>0</v>
      </c>
      <c r="AD349" s="28">
        <v>-414046</v>
      </c>
      <c r="AE349" s="29">
        <v>0</v>
      </c>
      <c r="AF349" s="28">
        <v>28797014</v>
      </c>
      <c r="AG349" s="32">
        <v>174.88</v>
      </c>
      <c r="AH349" s="14"/>
      <c r="AI349" s="14"/>
      <c r="AJ349" s="14"/>
      <c r="AK349" s="14"/>
      <c r="AL349" s="14"/>
      <c r="AM349" s="14"/>
      <c r="AN349" s="14"/>
      <c r="AO349" s="14"/>
      <c r="AP349" s="14"/>
      <c r="AQ349" s="14"/>
      <c r="AR349" s="14"/>
      <c r="AS349" s="14"/>
      <c r="AT349" s="14"/>
      <c r="AU349" s="14"/>
      <c r="AV349" s="14"/>
      <c r="AW349" s="14"/>
    </row>
    <row r="350" spans="1:49" ht="12.75">
      <c r="A350" s="33"/>
      <c r="B350" s="34">
        <v>90</v>
      </c>
      <c r="C350" s="27" t="s">
        <v>470</v>
      </c>
      <c r="D350" s="27"/>
      <c r="E350" s="27"/>
      <c r="F350" s="28"/>
      <c r="G350" s="29"/>
      <c r="H350" s="28"/>
      <c r="I350" s="29"/>
      <c r="J350" s="28"/>
      <c r="K350" s="29"/>
      <c r="L350" s="28"/>
      <c r="M350" s="29"/>
      <c r="N350" s="28"/>
      <c r="O350" s="29"/>
      <c r="P350" s="28"/>
      <c r="Q350" s="29"/>
      <c r="R350" s="28"/>
      <c r="S350" s="29"/>
      <c r="T350" s="28"/>
      <c r="U350" s="29"/>
      <c r="V350" s="28"/>
      <c r="W350" s="29"/>
      <c r="X350" s="28"/>
      <c r="Y350" s="29"/>
      <c r="Z350" s="28"/>
      <c r="AA350" s="29"/>
      <c r="AB350" s="30">
        <f t="shared" si="10"/>
        <v>0</v>
      </c>
      <c r="AC350" s="31">
        <f t="shared" si="11"/>
        <v>0</v>
      </c>
      <c r="AD350" s="28"/>
      <c r="AE350" s="29"/>
      <c r="AF350" s="28"/>
      <c r="AG350" s="32"/>
      <c r="AH350" s="14"/>
      <c r="AI350" s="14"/>
      <c r="AJ350" s="14"/>
      <c r="AK350" s="14"/>
      <c r="AL350" s="14"/>
      <c r="AM350" s="14"/>
      <c r="AN350" s="14"/>
      <c r="AO350" s="14"/>
      <c r="AP350" s="14"/>
      <c r="AQ350" s="14"/>
      <c r="AR350" s="14"/>
      <c r="AS350" s="14"/>
      <c r="AT350" s="14"/>
      <c r="AU350" s="14"/>
      <c r="AV350" s="14"/>
      <c r="AW350" s="14"/>
    </row>
    <row r="351" spans="1:49" ht="12.75">
      <c r="A351" s="33"/>
      <c r="B351" s="34"/>
      <c r="C351" s="35"/>
      <c r="D351" s="35" t="s">
        <v>471</v>
      </c>
      <c r="E351" s="35" t="s">
        <v>470</v>
      </c>
      <c r="F351" s="36">
        <v>19194402</v>
      </c>
      <c r="G351" s="37"/>
      <c r="H351" s="36"/>
      <c r="I351" s="37"/>
      <c r="J351" s="36">
        <v>95662</v>
      </c>
      <c r="K351" s="37">
        <v>0</v>
      </c>
      <c r="L351" s="36"/>
      <c r="M351" s="37"/>
      <c r="N351" s="36"/>
      <c r="O351" s="37"/>
      <c r="P351" s="36"/>
      <c r="Q351" s="37"/>
      <c r="R351" s="36"/>
      <c r="S351" s="37"/>
      <c r="T351" s="36"/>
      <c r="U351" s="37"/>
      <c r="V351" s="36"/>
      <c r="W351" s="37"/>
      <c r="X351" s="36"/>
      <c r="Y351" s="37"/>
      <c r="Z351" s="36"/>
      <c r="AA351" s="37"/>
      <c r="AB351" s="38">
        <f t="shared" si="10"/>
        <v>0</v>
      </c>
      <c r="AC351" s="39">
        <f t="shared" si="11"/>
        <v>0</v>
      </c>
      <c r="AD351" s="36"/>
      <c r="AE351" s="37"/>
      <c r="AF351" s="36">
        <v>19290064</v>
      </c>
      <c r="AG351" s="40">
        <v>0</v>
      </c>
      <c r="AH351" s="14"/>
      <c r="AI351" s="14"/>
      <c r="AJ351" s="14"/>
      <c r="AK351" s="14"/>
      <c r="AL351" s="14"/>
      <c r="AM351" s="14"/>
      <c r="AN351" s="14"/>
      <c r="AO351" s="14"/>
      <c r="AP351" s="14"/>
      <c r="AQ351" s="14"/>
      <c r="AR351" s="14"/>
      <c r="AS351" s="14"/>
      <c r="AT351" s="14"/>
      <c r="AU351" s="14"/>
      <c r="AV351" s="14"/>
      <c r="AW351" s="14"/>
    </row>
    <row r="352" spans="1:49" ht="12.75">
      <c r="A352" s="33"/>
      <c r="B352" s="34"/>
      <c r="C352" s="27" t="s">
        <v>472</v>
      </c>
      <c r="D352" s="27"/>
      <c r="E352" s="27"/>
      <c r="F352" s="28">
        <v>19194402</v>
      </c>
      <c r="G352" s="29"/>
      <c r="H352" s="28"/>
      <c r="I352" s="29"/>
      <c r="J352" s="28">
        <v>95662</v>
      </c>
      <c r="K352" s="29">
        <v>0</v>
      </c>
      <c r="L352" s="28"/>
      <c r="M352" s="29"/>
      <c r="N352" s="28"/>
      <c r="O352" s="29"/>
      <c r="P352" s="28"/>
      <c r="Q352" s="29"/>
      <c r="R352" s="28"/>
      <c r="S352" s="29"/>
      <c r="T352" s="28"/>
      <c r="U352" s="29"/>
      <c r="V352" s="28"/>
      <c r="W352" s="29"/>
      <c r="X352" s="28"/>
      <c r="Y352" s="29"/>
      <c r="Z352" s="28"/>
      <c r="AA352" s="29"/>
      <c r="AB352" s="30">
        <f t="shared" si="10"/>
        <v>0</v>
      </c>
      <c r="AC352" s="31">
        <f t="shared" si="11"/>
        <v>0</v>
      </c>
      <c r="AD352" s="28"/>
      <c r="AE352" s="29"/>
      <c r="AF352" s="28">
        <v>19290064</v>
      </c>
      <c r="AG352" s="32">
        <v>0</v>
      </c>
      <c r="AH352" s="14"/>
      <c r="AI352" s="14"/>
      <c r="AJ352" s="14"/>
      <c r="AK352" s="14"/>
      <c r="AL352" s="14"/>
      <c r="AM352" s="14"/>
      <c r="AN352" s="14"/>
      <c r="AO352" s="14"/>
      <c r="AP352" s="14"/>
      <c r="AQ352" s="14"/>
      <c r="AR352" s="14"/>
      <c r="AS352" s="14"/>
      <c r="AT352" s="14"/>
      <c r="AU352" s="14"/>
      <c r="AV352" s="14"/>
      <c r="AW352" s="14"/>
    </row>
    <row r="353" spans="1:49" ht="12.75">
      <c r="A353" s="33"/>
      <c r="B353" s="34">
        <v>91</v>
      </c>
      <c r="C353" s="27" t="s">
        <v>473</v>
      </c>
      <c r="D353" s="27"/>
      <c r="E353" s="27"/>
      <c r="F353" s="28"/>
      <c r="G353" s="29"/>
      <c r="H353" s="28"/>
      <c r="I353" s="29"/>
      <c r="J353" s="28"/>
      <c r="K353" s="29"/>
      <c r="L353" s="28"/>
      <c r="M353" s="29"/>
      <c r="N353" s="28"/>
      <c r="O353" s="29"/>
      <c r="P353" s="28"/>
      <c r="Q353" s="29"/>
      <c r="R353" s="28"/>
      <c r="S353" s="29"/>
      <c r="T353" s="28"/>
      <c r="U353" s="29"/>
      <c r="V353" s="28"/>
      <c r="W353" s="29"/>
      <c r="X353" s="28"/>
      <c r="Y353" s="29"/>
      <c r="Z353" s="28"/>
      <c r="AA353" s="29"/>
      <c r="AB353" s="30">
        <f t="shared" si="10"/>
        <v>0</v>
      </c>
      <c r="AC353" s="31">
        <f t="shared" si="11"/>
        <v>0</v>
      </c>
      <c r="AD353" s="28"/>
      <c r="AE353" s="29"/>
      <c r="AF353" s="28"/>
      <c r="AG353" s="32"/>
      <c r="AH353" s="14"/>
      <c r="AI353" s="14"/>
      <c r="AJ353" s="14"/>
      <c r="AK353" s="14"/>
      <c r="AL353" s="14"/>
      <c r="AM353" s="14"/>
      <c r="AN353" s="14"/>
      <c r="AO353" s="14"/>
      <c r="AP353" s="14"/>
      <c r="AQ353" s="14"/>
      <c r="AR353" s="14"/>
      <c r="AS353" s="14"/>
      <c r="AT353" s="14"/>
      <c r="AU353" s="14"/>
      <c r="AV353" s="14"/>
      <c r="AW353" s="14"/>
    </row>
    <row r="354" spans="1:49" ht="12.75">
      <c r="A354" s="33"/>
      <c r="B354" s="34"/>
      <c r="C354" s="35"/>
      <c r="D354" s="35" t="s">
        <v>474</v>
      </c>
      <c r="E354" s="35" t="s">
        <v>473</v>
      </c>
      <c r="F354" s="36">
        <v>456339</v>
      </c>
      <c r="G354" s="37"/>
      <c r="H354" s="36"/>
      <c r="I354" s="37"/>
      <c r="J354" s="36"/>
      <c r="K354" s="37"/>
      <c r="L354" s="36"/>
      <c r="M354" s="37"/>
      <c r="N354" s="36"/>
      <c r="O354" s="37"/>
      <c r="P354" s="36"/>
      <c r="Q354" s="37"/>
      <c r="R354" s="36"/>
      <c r="S354" s="37"/>
      <c r="T354" s="36"/>
      <c r="U354" s="37"/>
      <c r="V354" s="36"/>
      <c r="W354" s="37"/>
      <c r="X354" s="36"/>
      <c r="Y354" s="37"/>
      <c r="Z354" s="36"/>
      <c r="AA354" s="37"/>
      <c r="AB354" s="38">
        <f t="shared" si="10"/>
        <v>0</v>
      </c>
      <c r="AC354" s="39">
        <f t="shared" si="11"/>
        <v>0</v>
      </c>
      <c r="AD354" s="36"/>
      <c r="AE354" s="37"/>
      <c r="AF354" s="36">
        <v>456339</v>
      </c>
      <c r="AG354" s="40"/>
      <c r="AH354" s="14"/>
      <c r="AI354" s="14"/>
      <c r="AJ354" s="14"/>
      <c r="AK354" s="14"/>
      <c r="AL354" s="14"/>
      <c r="AM354" s="14"/>
      <c r="AN354" s="14"/>
      <c r="AO354" s="14"/>
      <c r="AP354" s="14"/>
      <c r="AQ354" s="14"/>
      <c r="AR354" s="14"/>
      <c r="AS354" s="14"/>
      <c r="AT354" s="14"/>
      <c r="AU354" s="14"/>
      <c r="AV354" s="14"/>
      <c r="AW354" s="14"/>
    </row>
    <row r="355" spans="1:49" ht="12.75">
      <c r="A355" s="33"/>
      <c r="B355" s="34"/>
      <c r="C355" s="27" t="s">
        <v>475</v>
      </c>
      <c r="D355" s="27"/>
      <c r="E355" s="27"/>
      <c r="F355" s="28">
        <v>456339</v>
      </c>
      <c r="G355" s="29"/>
      <c r="H355" s="28"/>
      <c r="I355" s="29"/>
      <c r="J355" s="28"/>
      <c r="K355" s="29"/>
      <c r="L355" s="28"/>
      <c r="M355" s="29"/>
      <c r="N355" s="28"/>
      <c r="O355" s="29"/>
      <c r="P355" s="28"/>
      <c r="Q355" s="29"/>
      <c r="R355" s="28"/>
      <c r="S355" s="29"/>
      <c r="T355" s="28"/>
      <c r="U355" s="29"/>
      <c r="V355" s="28"/>
      <c r="W355" s="29"/>
      <c r="X355" s="28"/>
      <c r="Y355" s="29"/>
      <c r="Z355" s="28"/>
      <c r="AA355" s="29"/>
      <c r="AB355" s="30">
        <f t="shared" si="10"/>
        <v>0</v>
      </c>
      <c r="AC355" s="31">
        <f t="shared" si="11"/>
        <v>0</v>
      </c>
      <c r="AD355" s="28"/>
      <c r="AE355" s="29"/>
      <c r="AF355" s="28">
        <v>456339</v>
      </c>
      <c r="AG355" s="32"/>
      <c r="AH355" s="14"/>
      <c r="AI355" s="14"/>
      <c r="AJ355" s="14"/>
      <c r="AK355" s="14"/>
      <c r="AL355" s="14"/>
      <c r="AM355" s="14"/>
      <c r="AN355" s="14"/>
      <c r="AO355" s="14"/>
      <c r="AP355" s="14"/>
      <c r="AQ355" s="14"/>
      <c r="AR355" s="14"/>
      <c r="AS355" s="14"/>
      <c r="AT355" s="14"/>
      <c r="AU355" s="14"/>
      <c r="AV355" s="14"/>
      <c r="AW355" s="14"/>
    </row>
    <row r="356" spans="1:49" ht="12.75">
      <c r="A356" s="33"/>
      <c r="B356" s="34">
        <v>92</v>
      </c>
      <c r="C356" s="27" t="s">
        <v>476</v>
      </c>
      <c r="D356" s="27"/>
      <c r="E356" s="27"/>
      <c r="F356" s="28"/>
      <c r="G356" s="29"/>
      <c r="H356" s="28"/>
      <c r="I356" s="29"/>
      <c r="J356" s="28"/>
      <c r="K356" s="29"/>
      <c r="L356" s="28"/>
      <c r="M356" s="29"/>
      <c r="N356" s="28"/>
      <c r="O356" s="29"/>
      <c r="P356" s="28"/>
      <c r="Q356" s="29"/>
      <c r="R356" s="28"/>
      <c r="S356" s="29"/>
      <c r="T356" s="28"/>
      <c r="U356" s="29"/>
      <c r="V356" s="28"/>
      <c r="W356" s="29"/>
      <c r="X356" s="28"/>
      <c r="Y356" s="29"/>
      <c r="Z356" s="28"/>
      <c r="AA356" s="29"/>
      <c r="AB356" s="30">
        <f t="shared" si="10"/>
        <v>0</v>
      </c>
      <c r="AC356" s="31">
        <f t="shared" si="11"/>
        <v>0</v>
      </c>
      <c r="AD356" s="28"/>
      <c r="AE356" s="29"/>
      <c r="AF356" s="28"/>
      <c r="AG356" s="32"/>
      <c r="AH356" s="14"/>
      <c r="AI356" s="14"/>
      <c r="AJ356" s="14"/>
      <c r="AK356" s="14"/>
      <c r="AL356" s="14"/>
      <c r="AM356" s="14"/>
      <c r="AN356" s="14"/>
      <c r="AO356" s="14"/>
      <c r="AP356" s="14"/>
      <c r="AQ356" s="14"/>
      <c r="AR356" s="14"/>
      <c r="AS356" s="14"/>
      <c r="AT356" s="14"/>
      <c r="AU356" s="14"/>
      <c r="AV356" s="14"/>
      <c r="AW356" s="14"/>
    </row>
    <row r="357" spans="1:49" ht="12.75">
      <c r="A357" s="33"/>
      <c r="B357" s="34"/>
      <c r="C357" s="35"/>
      <c r="D357" s="35" t="s">
        <v>477</v>
      </c>
      <c r="E357" s="35" t="s">
        <v>476</v>
      </c>
      <c r="F357" s="36">
        <v>34602422</v>
      </c>
      <c r="G357" s="37">
        <v>34</v>
      </c>
      <c r="H357" s="36"/>
      <c r="I357" s="37"/>
      <c r="J357" s="36">
        <v>39560582</v>
      </c>
      <c r="K357" s="37">
        <v>0</v>
      </c>
      <c r="L357" s="36"/>
      <c r="M357" s="37"/>
      <c r="N357" s="36"/>
      <c r="O357" s="37"/>
      <c r="P357" s="36"/>
      <c r="Q357" s="37"/>
      <c r="R357" s="36"/>
      <c r="S357" s="37"/>
      <c r="T357" s="36"/>
      <c r="U357" s="37"/>
      <c r="V357" s="36"/>
      <c r="W357" s="37"/>
      <c r="X357" s="36"/>
      <c r="Y357" s="37"/>
      <c r="Z357" s="36"/>
      <c r="AA357" s="37"/>
      <c r="AB357" s="38">
        <f t="shared" si="10"/>
        <v>0</v>
      </c>
      <c r="AC357" s="39">
        <f t="shared" si="11"/>
        <v>0</v>
      </c>
      <c r="AD357" s="36">
        <v>-83601</v>
      </c>
      <c r="AE357" s="37">
        <v>0</v>
      </c>
      <c r="AF357" s="36">
        <v>74079403</v>
      </c>
      <c r="AG357" s="40">
        <v>34</v>
      </c>
      <c r="AH357" s="14"/>
      <c r="AI357" s="14"/>
      <c r="AJ357" s="14"/>
      <c r="AK357" s="14"/>
      <c r="AL357" s="14"/>
      <c r="AM357" s="14"/>
      <c r="AN357" s="14"/>
      <c r="AO357" s="14"/>
      <c r="AP357" s="14"/>
      <c r="AQ357" s="14"/>
      <c r="AR357" s="14"/>
      <c r="AS357" s="14"/>
      <c r="AT357" s="14"/>
      <c r="AU357" s="14"/>
      <c r="AV357" s="14"/>
      <c r="AW357" s="14"/>
    </row>
    <row r="358" spans="1:49" ht="12.75">
      <c r="A358" s="33"/>
      <c r="B358" s="34"/>
      <c r="C358" s="27" t="s">
        <v>478</v>
      </c>
      <c r="D358" s="27"/>
      <c r="E358" s="27"/>
      <c r="F358" s="28">
        <v>34602422</v>
      </c>
      <c r="G358" s="29">
        <v>34</v>
      </c>
      <c r="H358" s="28"/>
      <c r="I358" s="29"/>
      <c r="J358" s="28">
        <v>39560582</v>
      </c>
      <c r="K358" s="29">
        <v>0</v>
      </c>
      <c r="L358" s="28"/>
      <c r="M358" s="29"/>
      <c r="N358" s="28"/>
      <c r="O358" s="29"/>
      <c r="P358" s="28"/>
      <c r="Q358" s="29"/>
      <c r="R358" s="28"/>
      <c r="S358" s="29"/>
      <c r="T358" s="28"/>
      <c r="U358" s="29"/>
      <c r="V358" s="28"/>
      <c r="W358" s="29"/>
      <c r="X358" s="28"/>
      <c r="Y358" s="29"/>
      <c r="Z358" s="28"/>
      <c r="AA358" s="29"/>
      <c r="AB358" s="30">
        <f t="shared" si="10"/>
        <v>0</v>
      </c>
      <c r="AC358" s="31">
        <f t="shared" si="11"/>
        <v>0</v>
      </c>
      <c r="AD358" s="28">
        <v>-83601</v>
      </c>
      <c r="AE358" s="29">
        <v>0</v>
      </c>
      <c r="AF358" s="28">
        <v>74079403</v>
      </c>
      <c r="AG358" s="32">
        <v>34</v>
      </c>
      <c r="AH358" s="14"/>
      <c r="AI358" s="14"/>
      <c r="AJ358" s="14"/>
      <c r="AK358" s="14"/>
      <c r="AL358" s="14"/>
      <c r="AM358" s="14"/>
      <c r="AN358" s="14"/>
      <c r="AO358" s="14"/>
      <c r="AP358" s="14"/>
      <c r="AQ358" s="14"/>
      <c r="AR358" s="14"/>
      <c r="AS358" s="14"/>
      <c r="AT358" s="14"/>
      <c r="AU358" s="14"/>
      <c r="AV358" s="14"/>
      <c r="AW358" s="14"/>
    </row>
    <row r="359" spans="1:49" ht="12.75">
      <c r="A359" s="33"/>
      <c r="B359" s="34">
        <v>93</v>
      </c>
      <c r="C359" s="27" t="s">
        <v>479</v>
      </c>
      <c r="D359" s="27"/>
      <c r="E359" s="27"/>
      <c r="F359" s="28"/>
      <c r="G359" s="29"/>
      <c r="H359" s="28"/>
      <c r="I359" s="29"/>
      <c r="J359" s="28"/>
      <c r="K359" s="29"/>
      <c r="L359" s="28"/>
      <c r="M359" s="29"/>
      <c r="N359" s="28"/>
      <c r="O359" s="29"/>
      <c r="P359" s="28"/>
      <c r="Q359" s="29"/>
      <c r="R359" s="28"/>
      <c r="S359" s="29"/>
      <c r="T359" s="28"/>
      <c r="U359" s="29"/>
      <c r="V359" s="28"/>
      <c r="W359" s="29"/>
      <c r="X359" s="28"/>
      <c r="Y359" s="29"/>
      <c r="Z359" s="28"/>
      <c r="AA359" s="29"/>
      <c r="AB359" s="30">
        <f t="shared" si="10"/>
        <v>0</v>
      </c>
      <c r="AC359" s="31">
        <f t="shared" si="11"/>
        <v>0</v>
      </c>
      <c r="AD359" s="28"/>
      <c r="AE359" s="29"/>
      <c r="AF359" s="28"/>
      <c r="AG359" s="32"/>
      <c r="AH359" s="14"/>
      <c r="AI359" s="14"/>
      <c r="AJ359" s="14"/>
      <c r="AK359" s="14"/>
      <c r="AL359" s="14"/>
      <c r="AM359" s="14"/>
      <c r="AN359" s="14"/>
      <c r="AO359" s="14"/>
      <c r="AP359" s="14"/>
      <c r="AQ359" s="14"/>
      <c r="AR359" s="14"/>
      <c r="AS359" s="14"/>
      <c r="AT359" s="14"/>
      <c r="AU359" s="14"/>
      <c r="AV359" s="14"/>
      <c r="AW359" s="14"/>
    </row>
    <row r="360" spans="1:49" ht="12.75">
      <c r="A360" s="33"/>
      <c r="B360" s="34"/>
      <c r="C360" s="35"/>
      <c r="D360" s="35" t="s">
        <v>480</v>
      </c>
      <c r="E360" s="35" t="s">
        <v>481</v>
      </c>
      <c r="F360" s="36">
        <v>1201</v>
      </c>
      <c r="G360" s="37">
        <v>130.66</v>
      </c>
      <c r="H360" s="36"/>
      <c r="I360" s="37"/>
      <c r="J360" s="36">
        <v>-130994</v>
      </c>
      <c r="K360" s="37">
        <v>0</v>
      </c>
      <c r="L360" s="36"/>
      <c r="M360" s="37"/>
      <c r="N360" s="36"/>
      <c r="O360" s="37"/>
      <c r="P360" s="36"/>
      <c r="Q360" s="37"/>
      <c r="R360" s="36"/>
      <c r="S360" s="37"/>
      <c r="T360" s="36"/>
      <c r="U360" s="37"/>
      <c r="V360" s="36"/>
      <c r="W360" s="37"/>
      <c r="X360" s="36"/>
      <c r="Y360" s="37"/>
      <c r="Z360" s="36"/>
      <c r="AA360" s="37"/>
      <c r="AB360" s="38">
        <f t="shared" si="10"/>
        <v>0</v>
      </c>
      <c r="AC360" s="39">
        <f t="shared" si="11"/>
        <v>0</v>
      </c>
      <c r="AD360" s="36"/>
      <c r="AE360" s="37"/>
      <c r="AF360" s="36">
        <v>-129793</v>
      </c>
      <c r="AG360" s="40">
        <v>130.66</v>
      </c>
      <c r="AH360" s="14"/>
      <c r="AI360" s="14"/>
      <c r="AJ360" s="14"/>
      <c r="AK360" s="14"/>
      <c r="AL360" s="14"/>
      <c r="AM360" s="14"/>
      <c r="AN360" s="14"/>
      <c r="AO360" s="14"/>
      <c r="AP360" s="14"/>
      <c r="AQ360" s="14"/>
      <c r="AR360" s="14"/>
      <c r="AS360" s="14"/>
      <c r="AT360" s="14"/>
      <c r="AU360" s="14"/>
      <c r="AV360" s="14"/>
      <c r="AW360" s="14"/>
    </row>
    <row r="361" spans="1:49" ht="12.75">
      <c r="A361" s="33"/>
      <c r="B361" s="34"/>
      <c r="C361" s="35"/>
      <c r="D361" s="35" t="s">
        <v>482</v>
      </c>
      <c r="E361" s="35" t="s">
        <v>483</v>
      </c>
      <c r="F361" s="36">
        <v>4479776</v>
      </c>
      <c r="G361" s="37">
        <v>17.96</v>
      </c>
      <c r="H361" s="36"/>
      <c r="I361" s="37"/>
      <c r="J361" s="36"/>
      <c r="K361" s="37"/>
      <c r="L361" s="36"/>
      <c r="M361" s="37"/>
      <c r="N361" s="36"/>
      <c r="O361" s="37"/>
      <c r="P361" s="36"/>
      <c r="Q361" s="37"/>
      <c r="R361" s="36"/>
      <c r="S361" s="37"/>
      <c r="T361" s="36"/>
      <c r="U361" s="37"/>
      <c r="V361" s="36"/>
      <c r="W361" s="37"/>
      <c r="X361" s="36"/>
      <c r="Y361" s="37"/>
      <c r="Z361" s="36"/>
      <c r="AA361" s="37"/>
      <c r="AB361" s="38">
        <f t="shared" si="10"/>
        <v>0</v>
      </c>
      <c r="AC361" s="39">
        <f t="shared" si="11"/>
        <v>0</v>
      </c>
      <c r="AD361" s="36"/>
      <c r="AE361" s="37"/>
      <c r="AF361" s="36">
        <v>4479776</v>
      </c>
      <c r="AG361" s="40">
        <v>17.96</v>
      </c>
      <c r="AH361" s="14"/>
      <c r="AI361" s="14"/>
      <c r="AJ361" s="14"/>
      <c r="AK361" s="14"/>
      <c r="AL361" s="14"/>
      <c r="AM361" s="14"/>
      <c r="AN361" s="14"/>
      <c r="AO361" s="14"/>
      <c r="AP361" s="14"/>
      <c r="AQ361" s="14"/>
      <c r="AR361" s="14"/>
      <c r="AS361" s="14"/>
      <c r="AT361" s="14"/>
      <c r="AU361" s="14"/>
      <c r="AV361" s="14"/>
      <c r="AW361" s="14"/>
    </row>
    <row r="362" spans="1:49" ht="12.75">
      <c r="A362" s="33"/>
      <c r="B362" s="34"/>
      <c r="C362" s="35"/>
      <c r="D362" s="35" t="s">
        <v>484</v>
      </c>
      <c r="E362" s="35" t="s">
        <v>485</v>
      </c>
      <c r="F362" s="36">
        <v>1566862</v>
      </c>
      <c r="G362" s="37">
        <v>7</v>
      </c>
      <c r="H362" s="36"/>
      <c r="I362" s="37"/>
      <c r="J362" s="36"/>
      <c r="K362" s="37"/>
      <c r="L362" s="36"/>
      <c r="M362" s="37"/>
      <c r="N362" s="36"/>
      <c r="O362" s="37"/>
      <c r="P362" s="36"/>
      <c r="Q362" s="37"/>
      <c r="R362" s="36"/>
      <c r="S362" s="37"/>
      <c r="T362" s="36"/>
      <c r="U362" s="37"/>
      <c r="V362" s="36"/>
      <c r="W362" s="37"/>
      <c r="X362" s="36"/>
      <c r="Y362" s="37"/>
      <c r="Z362" s="36"/>
      <c r="AA362" s="37"/>
      <c r="AB362" s="38">
        <f t="shared" si="10"/>
        <v>0</v>
      </c>
      <c r="AC362" s="39">
        <f t="shared" si="11"/>
        <v>0</v>
      </c>
      <c r="AD362" s="36"/>
      <c r="AE362" s="37"/>
      <c r="AF362" s="36">
        <v>1566862</v>
      </c>
      <c r="AG362" s="40">
        <v>7</v>
      </c>
      <c r="AH362" s="14"/>
      <c r="AI362" s="14"/>
      <c r="AJ362" s="14"/>
      <c r="AK362" s="14"/>
      <c r="AL362" s="14"/>
      <c r="AM362" s="14"/>
      <c r="AN362" s="14"/>
      <c r="AO362" s="14"/>
      <c r="AP362" s="14"/>
      <c r="AQ362" s="14"/>
      <c r="AR362" s="14"/>
      <c r="AS362" s="14"/>
      <c r="AT362" s="14"/>
      <c r="AU362" s="14"/>
      <c r="AV362" s="14"/>
      <c r="AW362" s="14"/>
    </row>
    <row r="363" spans="1:49" ht="12.75">
      <c r="A363" s="33"/>
      <c r="B363" s="34"/>
      <c r="C363" s="35"/>
      <c r="D363" s="35" t="s">
        <v>486</v>
      </c>
      <c r="E363" s="35" t="s">
        <v>487</v>
      </c>
      <c r="F363" s="36">
        <v>20161193</v>
      </c>
      <c r="G363" s="37">
        <v>44.31</v>
      </c>
      <c r="H363" s="36"/>
      <c r="I363" s="37"/>
      <c r="J363" s="36"/>
      <c r="K363" s="37"/>
      <c r="L363" s="36"/>
      <c r="M363" s="37"/>
      <c r="N363" s="36"/>
      <c r="O363" s="37"/>
      <c r="P363" s="36"/>
      <c r="Q363" s="37"/>
      <c r="R363" s="36"/>
      <c r="S363" s="37"/>
      <c r="T363" s="36"/>
      <c r="U363" s="37"/>
      <c r="V363" s="36"/>
      <c r="W363" s="37"/>
      <c r="X363" s="36"/>
      <c r="Y363" s="37"/>
      <c r="Z363" s="36"/>
      <c r="AA363" s="37"/>
      <c r="AB363" s="38">
        <f t="shared" si="10"/>
        <v>0</v>
      </c>
      <c r="AC363" s="39">
        <f t="shared" si="11"/>
        <v>0</v>
      </c>
      <c r="AD363" s="36"/>
      <c r="AE363" s="37"/>
      <c r="AF363" s="36">
        <v>20161193</v>
      </c>
      <c r="AG363" s="40">
        <v>44.31</v>
      </c>
      <c r="AH363" s="14"/>
      <c r="AI363" s="14"/>
      <c r="AJ363" s="14"/>
      <c r="AK363" s="14"/>
      <c r="AL363" s="14"/>
      <c r="AM363" s="14"/>
      <c r="AN363" s="14"/>
      <c r="AO363" s="14"/>
      <c r="AP363" s="14"/>
      <c r="AQ363" s="14"/>
      <c r="AR363" s="14"/>
      <c r="AS363" s="14"/>
      <c r="AT363" s="14"/>
      <c r="AU363" s="14"/>
      <c r="AV363" s="14"/>
      <c r="AW363" s="14"/>
    </row>
    <row r="364" spans="1:49" ht="12.75">
      <c r="A364" s="33"/>
      <c r="B364" s="34"/>
      <c r="C364" s="35"/>
      <c r="D364" s="35" t="s">
        <v>488</v>
      </c>
      <c r="E364" s="35" t="s">
        <v>489</v>
      </c>
      <c r="F364" s="36">
        <v>30769235</v>
      </c>
      <c r="G364" s="37">
        <v>117.34</v>
      </c>
      <c r="H364" s="36"/>
      <c r="I364" s="37"/>
      <c r="J364" s="36"/>
      <c r="K364" s="37"/>
      <c r="L364" s="36"/>
      <c r="M364" s="37"/>
      <c r="N364" s="36"/>
      <c r="O364" s="37"/>
      <c r="P364" s="36"/>
      <c r="Q364" s="37"/>
      <c r="R364" s="36"/>
      <c r="S364" s="37"/>
      <c r="T364" s="36"/>
      <c r="U364" s="37"/>
      <c r="V364" s="36"/>
      <c r="W364" s="37"/>
      <c r="X364" s="36"/>
      <c r="Y364" s="37"/>
      <c r="Z364" s="36"/>
      <c r="AA364" s="37"/>
      <c r="AB364" s="38">
        <f t="shared" si="10"/>
        <v>0</v>
      </c>
      <c r="AC364" s="39">
        <f t="shared" si="11"/>
        <v>0</v>
      </c>
      <c r="AD364" s="36"/>
      <c r="AE364" s="37"/>
      <c r="AF364" s="36">
        <v>30769235</v>
      </c>
      <c r="AG364" s="40">
        <v>117.34</v>
      </c>
      <c r="AH364" s="14"/>
      <c r="AI364" s="14"/>
      <c r="AJ364" s="14"/>
      <c r="AK364" s="14"/>
      <c r="AL364" s="14"/>
      <c r="AM364" s="14"/>
      <c r="AN364" s="14"/>
      <c r="AO364" s="14"/>
      <c r="AP364" s="14"/>
      <c r="AQ364" s="14"/>
      <c r="AR364" s="14"/>
      <c r="AS364" s="14"/>
      <c r="AT364" s="14"/>
      <c r="AU364" s="14"/>
      <c r="AV364" s="14"/>
      <c r="AW364" s="14"/>
    </row>
    <row r="365" spans="1:49" ht="12.75">
      <c r="A365" s="33"/>
      <c r="B365" s="34"/>
      <c r="C365" s="35"/>
      <c r="D365" s="35" t="s">
        <v>490</v>
      </c>
      <c r="E365" s="35" t="s">
        <v>491</v>
      </c>
      <c r="F365" s="36">
        <v>34751165</v>
      </c>
      <c r="G365" s="37">
        <v>65.15</v>
      </c>
      <c r="H365" s="36"/>
      <c r="I365" s="37"/>
      <c r="J365" s="36"/>
      <c r="K365" s="37"/>
      <c r="L365" s="36"/>
      <c r="M365" s="37"/>
      <c r="N365" s="36"/>
      <c r="O365" s="37"/>
      <c r="P365" s="36"/>
      <c r="Q365" s="37"/>
      <c r="R365" s="36"/>
      <c r="S365" s="37"/>
      <c r="T365" s="36"/>
      <c r="U365" s="37"/>
      <c r="V365" s="36"/>
      <c r="W365" s="37"/>
      <c r="X365" s="36"/>
      <c r="Y365" s="37"/>
      <c r="Z365" s="36"/>
      <c r="AA365" s="37"/>
      <c r="AB365" s="38">
        <f t="shared" si="10"/>
        <v>0</v>
      </c>
      <c r="AC365" s="39">
        <f t="shared" si="11"/>
        <v>0</v>
      </c>
      <c r="AD365" s="36"/>
      <c r="AE365" s="37"/>
      <c r="AF365" s="36">
        <v>34751165</v>
      </c>
      <c r="AG365" s="40">
        <v>65.15</v>
      </c>
      <c r="AH365" s="14"/>
      <c r="AI365" s="14"/>
      <c r="AJ365" s="14"/>
      <c r="AK365" s="14"/>
      <c r="AL365" s="14"/>
      <c r="AM365" s="14"/>
      <c r="AN365" s="14"/>
      <c r="AO365" s="14"/>
      <c r="AP365" s="14"/>
      <c r="AQ365" s="14"/>
      <c r="AR365" s="14"/>
      <c r="AS365" s="14"/>
      <c r="AT365" s="14"/>
      <c r="AU365" s="14"/>
      <c r="AV365" s="14"/>
      <c r="AW365" s="14"/>
    </row>
    <row r="366" spans="1:49" ht="12.75">
      <c r="A366" s="33"/>
      <c r="B366" s="34"/>
      <c r="C366" s="35"/>
      <c r="D366" s="35" t="s">
        <v>492</v>
      </c>
      <c r="E366" s="35" t="s">
        <v>493</v>
      </c>
      <c r="F366" s="36">
        <v>18030174</v>
      </c>
      <c r="G366" s="37">
        <v>71.08</v>
      </c>
      <c r="H366" s="36"/>
      <c r="I366" s="37"/>
      <c r="J366" s="36"/>
      <c r="K366" s="37"/>
      <c r="L366" s="36"/>
      <c r="M366" s="37"/>
      <c r="N366" s="36"/>
      <c r="O366" s="37"/>
      <c r="P366" s="36"/>
      <c r="Q366" s="37"/>
      <c r="R366" s="36"/>
      <c r="S366" s="37"/>
      <c r="T366" s="36"/>
      <c r="U366" s="37"/>
      <c r="V366" s="36"/>
      <c r="W366" s="37"/>
      <c r="X366" s="36"/>
      <c r="Y366" s="37"/>
      <c r="Z366" s="36"/>
      <c r="AA366" s="37"/>
      <c r="AB366" s="38">
        <f t="shared" si="10"/>
        <v>0</v>
      </c>
      <c r="AC366" s="39">
        <f t="shared" si="11"/>
        <v>0</v>
      </c>
      <c r="AD366" s="36">
        <v>-223906</v>
      </c>
      <c r="AE366" s="37">
        <v>0</v>
      </c>
      <c r="AF366" s="36">
        <v>17806268</v>
      </c>
      <c r="AG366" s="40">
        <v>71.08</v>
      </c>
      <c r="AH366" s="14"/>
      <c r="AI366" s="14"/>
      <c r="AJ366" s="14"/>
      <c r="AK366" s="14"/>
      <c r="AL366" s="14"/>
      <c r="AM366" s="14"/>
      <c r="AN366" s="14"/>
      <c r="AO366" s="14"/>
      <c r="AP366" s="14"/>
      <c r="AQ366" s="14"/>
      <c r="AR366" s="14"/>
      <c r="AS366" s="14"/>
      <c r="AT366" s="14"/>
      <c r="AU366" s="14"/>
      <c r="AV366" s="14"/>
      <c r="AW366" s="14"/>
    </row>
    <row r="367" spans="1:49" ht="12.75">
      <c r="A367" s="33"/>
      <c r="B367" s="34"/>
      <c r="C367" s="35"/>
      <c r="D367" s="35" t="s">
        <v>494</v>
      </c>
      <c r="E367" s="35" t="s">
        <v>495</v>
      </c>
      <c r="F367" s="36">
        <v>19749980</v>
      </c>
      <c r="G367" s="37">
        <v>124.75</v>
      </c>
      <c r="H367" s="36"/>
      <c r="I367" s="37"/>
      <c r="J367" s="36"/>
      <c r="K367" s="37"/>
      <c r="L367" s="36"/>
      <c r="M367" s="37"/>
      <c r="N367" s="36"/>
      <c r="O367" s="37"/>
      <c r="P367" s="36"/>
      <c r="Q367" s="37"/>
      <c r="R367" s="36"/>
      <c r="S367" s="37"/>
      <c r="T367" s="36"/>
      <c r="U367" s="37"/>
      <c r="V367" s="36"/>
      <c r="W367" s="37"/>
      <c r="X367" s="36"/>
      <c r="Y367" s="37"/>
      <c r="Z367" s="36"/>
      <c r="AA367" s="37"/>
      <c r="AB367" s="38">
        <f t="shared" si="10"/>
        <v>0</v>
      </c>
      <c r="AC367" s="39">
        <f t="shared" si="11"/>
        <v>0</v>
      </c>
      <c r="AD367" s="36"/>
      <c r="AE367" s="37"/>
      <c r="AF367" s="36">
        <v>19749980</v>
      </c>
      <c r="AG367" s="40">
        <v>124.75</v>
      </c>
      <c r="AH367" s="14"/>
      <c r="AI367" s="14"/>
      <c r="AJ367" s="14"/>
      <c r="AK367" s="14"/>
      <c r="AL367" s="14"/>
      <c r="AM367" s="14"/>
      <c r="AN367" s="14"/>
      <c r="AO367" s="14"/>
      <c r="AP367" s="14"/>
      <c r="AQ367" s="14"/>
      <c r="AR367" s="14"/>
      <c r="AS367" s="14"/>
      <c r="AT367" s="14"/>
      <c r="AU367" s="14"/>
      <c r="AV367" s="14"/>
      <c r="AW367" s="14"/>
    </row>
    <row r="368" spans="1:49" ht="12.75">
      <c r="A368" s="33"/>
      <c r="B368" s="34"/>
      <c r="C368" s="35"/>
      <c r="D368" s="35" t="s">
        <v>496</v>
      </c>
      <c r="E368" s="35" t="s">
        <v>497</v>
      </c>
      <c r="F368" s="36">
        <v>77552205</v>
      </c>
      <c r="G368" s="37">
        <v>601.21</v>
      </c>
      <c r="H368" s="36"/>
      <c r="I368" s="37"/>
      <c r="J368" s="36"/>
      <c r="K368" s="37"/>
      <c r="L368" s="36"/>
      <c r="M368" s="37"/>
      <c r="N368" s="36"/>
      <c r="O368" s="37"/>
      <c r="P368" s="36"/>
      <c r="Q368" s="37"/>
      <c r="R368" s="36"/>
      <c r="S368" s="37"/>
      <c r="T368" s="36"/>
      <c r="U368" s="37"/>
      <c r="V368" s="36"/>
      <c r="W368" s="37"/>
      <c r="X368" s="36"/>
      <c r="Y368" s="37"/>
      <c r="Z368" s="36"/>
      <c r="AA368" s="37"/>
      <c r="AB368" s="38">
        <f t="shared" si="10"/>
        <v>0</v>
      </c>
      <c r="AC368" s="39">
        <f t="shared" si="11"/>
        <v>0</v>
      </c>
      <c r="AD368" s="36"/>
      <c r="AE368" s="37"/>
      <c r="AF368" s="36">
        <v>77552205</v>
      </c>
      <c r="AG368" s="40">
        <v>601.21</v>
      </c>
      <c r="AH368" s="14"/>
      <c r="AI368" s="14"/>
      <c r="AJ368" s="14"/>
      <c r="AK368" s="14"/>
      <c r="AL368" s="14"/>
      <c r="AM368" s="14"/>
      <c r="AN368" s="14"/>
      <c r="AO368" s="14"/>
      <c r="AP368" s="14"/>
      <c r="AQ368" s="14"/>
      <c r="AR368" s="14"/>
      <c r="AS368" s="14"/>
      <c r="AT368" s="14"/>
      <c r="AU368" s="14"/>
      <c r="AV368" s="14"/>
      <c r="AW368" s="14"/>
    </row>
    <row r="369" spans="1:49" ht="12.75">
      <c r="A369" s="33"/>
      <c r="B369" s="34"/>
      <c r="C369" s="35"/>
      <c r="D369" s="35" t="s">
        <v>498</v>
      </c>
      <c r="E369" s="35" t="s">
        <v>499</v>
      </c>
      <c r="F369" s="36">
        <v>404154</v>
      </c>
      <c r="G369" s="37">
        <v>2</v>
      </c>
      <c r="H369" s="36"/>
      <c r="I369" s="37"/>
      <c r="J369" s="36"/>
      <c r="K369" s="37"/>
      <c r="L369" s="36"/>
      <c r="M369" s="37"/>
      <c r="N369" s="36"/>
      <c r="O369" s="37"/>
      <c r="P369" s="36"/>
      <c r="Q369" s="37"/>
      <c r="R369" s="36"/>
      <c r="S369" s="37"/>
      <c r="T369" s="36"/>
      <c r="U369" s="37"/>
      <c r="V369" s="36"/>
      <c r="W369" s="37"/>
      <c r="X369" s="36"/>
      <c r="Y369" s="37"/>
      <c r="Z369" s="36"/>
      <c r="AA369" s="37"/>
      <c r="AB369" s="38">
        <f t="shared" si="10"/>
        <v>0</v>
      </c>
      <c r="AC369" s="39">
        <f t="shared" si="11"/>
        <v>0</v>
      </c>
      <c r="AD369" s="36"/>
      <c r="AE369" s="37"/>
      <c r="AF369" s="36">
        <v>404154</v>
      </c>
      <c r="AG369" s="40">
        <v>2</v>
      </c>
      <c r="AH369" s="14"/>
      <c r="AI369" s="14"/>
      <c r="AJ369" s="14"/>
      <c r="AK369" s="14"/>
      <c r="AL369" s="14"/>
      <c r="AM369" s="14"/>
      <c r="AN369" s="14"/>
      <c r="AO369" s="14"/>
      <c r="AP369" s="14"/>
      <c r="AQ369" s="14"/>
      <c r="AR369" s="14"/>
      <c r="AS369" s="14"/>
      <c r="AT369" s="14"/>
      <c r="AU369" s="14"/>
      <c r="AV369" s="14"/>
      <c r="AW369" s="14"/>
    </row>
    <row r="370" spans="1:49" ht="12.75">
      <c r="A370" s="33"/>
      <c r="B370" s="34"/>
      <c r="C370" s="35"/>
      <c r="D370" s="35" t="s">
        <v>500</v>
      </c>
      <c r="E370" s="35" t="s">
        <v>501</v>
      </c>
      <c r="F370" s="36">
        <v>1078757</v>
      </c>
      <c r="G370" s="37">
        <v>6</v>
      </c>
      <c r="H370" s="36"/>
      <c r="I370" s="37"/>
      <c r="J370" s="36"/>
      <c r="K370" s="37"/>
      <c r="L370" s="36"/>
      <c r="M370" s="37"/>
      <c r="N370" s="36"/>
      <c r="O370" s="37"/>
      <c r="P370" s="36"/>
      <c r="Q370" s="37"/>
      <c r="R370" s="36"/>
      <c r="S370" s="37"/>
      <c r="T370" s="36"/>
      <c r="U370" s="37"/>
      <c r="V370" s="36"/>
      <c r="W370" s="37"/>
      <c r="X370" s="36"/>
      <c r="Y370" s="37"/>
      <c r="Z370" s="36">
        <v>109000</v>
      </c>
      <c r="AA370" s="37">
        <v>2</v>
      </c>
      <c r="AB370" s="38">
        <f t="shared" si="10"/>
        <v>109000</v>
      </c>
      <c r="AC370" s="39">
        <f t="shared" si="11"/>
        <v>2</v>
      </c>
      <c r="AD370" s="36"/>
      <c r="AE370" s="37"/>
      <c r="AF370" s="36">
        <v>1187757</v>
      </c>
      <c r="AG370" s="40">
        <v>8</v>
      </c>
      <c r="AH370" s="14"/>
      <c r="AI370" s="14"/>
      <c r="AJ370" s="14"/>
      <c r="AK370" s="14"/>
      <c r="AL370" s="14"/>
      <c r="AM370" s="14"/>
      <c r="AN370" s="14"/>
      <c r="AO370" s="14"/>
      <c r="AP370" s="14"/>
      <c r="AQ370" s="14"/>
      <c r="AR370" s="14"/>
      <c r="AS370" s="14"/>
      <c r="AT370" s="14"/>
      <c r="AU370" s="14"/>
      <c r="AV370" s="14"/>
      <c r="AW370" s="14"/>
    </row>
    <row r="371" spans="1:49" ht="12.75">
      <c r="A371" s="33"/>
      <c r="B371" s="34"/>
      <c r="C371" s="27" t="s">
        <v>502</v>
      </c>
      <c r="D371" s="27"/>
      <c r="E371" s="27"/>
      <c r="F371" s="28">
        <v>208544702</v>
      </c>
      <c r="G371" s="29">
        <v>1187.46</v>
      </c>
      <c r="H371" s="28"/>
      <c r="I371" s="29"/>
      <c r="J371" s="28">
        <v>-130994</v>
      </c>
      <c r="K371" s="29">
        <v>0</v>
      </c>
      <c r="L371" s="28"/>
      <c r="M371" s="29"/>
      <c r="N371" s="28"/>
      <c r="O371" s="29"/>
      <c r="P371" s="28"/>
      <c r="Q371" s="29"/>
      <c r="R371" s="28"/>
      <c r="S371" s="29"/>
      <c r="T371" s="28"/>
      <c r="U371" s="29"/>
      <c r="V371" s="28"/>
      <c r="W371" s="29"/>
      <c r="X371" s="28"/>
      <c r="Y371" s="29"/>
      <c r="Z371" s="28">
        <v>109000</v>
      </c>
      <c r="AA371" s="29">
        <v>2</v>
      </c>
      <c r="AB371" s="30">
        <f t="shared" si="10"/>
        <v>109000</v>
      </c>
      <c r="AC371" s="31">
        <f t="shared" si="11"/>
        <v>2</v>
      </c>
      <c r="AD371" s="28">
        <v>-223906</v>
      </c>
      <c r="AE371" s="29">
        <v>0</v>
      </c>
      <c r="AF371" s="28">
        <v>208298802</v>
      </c>
      <c r="AG371" s="32">
        <v>1189.46</v>
      </c>
      <c r="AH371" s="14"/>
      <c r="AI371" s="14"/>
      <c r="AJ371" s="14"/>
      <c r="AK371" s="14"/>
      <c r="AL371" s="14"/>
      <c r="AM371" s="14"/>
      <c r="AN371" s="14"/>
      <c r="AO371" s="14"/>
      <c r="AP371" s="14"/>
      <c r="AQ371" s="14"/>
      <c r="AR371" s="14"/>
      <c r="AS371" s="14"/>
      <c r="AT371" s="14"/>
      <c r="AU371" s="14"/>
      <c r="AV371" s="14"/>
      <c r="AW371" s="14"/>
    </row>
    <row r="372" spans="1:49" ht="12.75">
      <c r="A372" s="33"/>
      <c r="B372" s="34">
        <v>94</v>
      </c>
      <c r="C372" s="27" t="s">
        <v>503</v>
      </c>
      <c r="D372" s="27"/>
      <c r="E372" s="27"/>
      <c r="F372" s="28"/>
      <c r="G372" s="29"/>
      <c r="H372" s="28"/>
      <c r="I372" s="29"/>
      <c r="J372" s="28"/>
      <c r="K372" s="29"/>
      <c r="L372" s="28"/>
      <c r="M372" s="29"/>
      <c r="N372" s="28"/>
      <c r="O372" s="29"/>
      <c r="P372" s="28"/>
      <c r="Q372" s="29"/>
      <c r="R372" s="28"/>
      <c r="S372" s="29"/>
      <c r="T372" s="28"/>
      <c r="U372" s="29"/>
      <c r="V372" s="28"/>
      <c r="W372" s="29"/>
      <c r="X372" s="28"/>
      <c r="Y372" s="29"/>
      <c r="Z372" s="28"/>
      <c r="AA372" s="29"/>
      <c r="AB372" s="30">
        <f t="shared" si="10"/>
        <v>0</v>
      </c>
      <c r="AC372" s="31">
        <f t="shared" si="11"/>
        <v>0</v>
      </c>
      <c r="AD372" s="28"/>
      <c r="AE372" s="29"/>
      <c r="AF372" s="28"/>
      <c r="AG372" s="32"/>
      <c r="AH372" s="14"/>
      <c r="AI372" s="14"/>
      <c r="AJ372" s="14"/>
      <c r="AK372" s="14"/>
      <c r="AL372" s="14"/>
      <c r="AM372" s="14"/>
      <c r="AN372" s="14"/>
      <c r="AO372" s="14"/>
      <c r="AP372" s="14"/>
      <c r="AQ372" s="14"/>
      <c r="AR372" s="14"/>
      <c r="AS372" s="14"/>
      <c r="AT372" s="14"/>
      <c r="AU372" s="14"/>
      <c r="AV372" s="14"/>
      <c r="AW372" s="14"/>
    </row>
    <row r="373" spans="1:49" ht="12.75">
      <c r="A373" s="33"/>
      <c r="B373" s="34"/>
      <c r="C373" s="35"/>
      <c r="D373" s="35" t="s">
        <v>504</v>
      </c>
      <c r="E373" s="35" t="s">
        <v>503</v>
      </c>
      <c r="F373" s="36">
        <v>4692125</v>
      </c>
      <c r="G373" s="37">
        <v>25.46</v>
      </c>
      <c r="H373" s="36"/>
      <c r="I373" s="37"/>
      <c r="J373" s="36"/>
      <c r="K373" s="37"/>
      <c r="L373" s="36"/>
      <c r="M373" s="37"/>
      <c r="N373" s="36"/>
      <c r="O373" s="37"/>
      <c r="P373" s="36"/>
      <c r="Q373" s="37"/>
      <c r="R373" s="36"/>
      <c r="S373" s="37"/>
      <c r="T373" s="36"/>
      <c r="U373" s="37"/>
      <c r="V373" s="36"/>
      <c r="W373" s="37"/>
      <c r="X373" s="36"/>
      <c r="Y373" s="37"/>
      <c r="Z373" s="36"/>
      <c r="AA373" s="37"/>
      <c r="AB373" s="38">
        <f t="shared" si="10"/>
        <v>0</v>
      </c>
      <c r="AC373" s="39">
        <f t="shared" si="11"/>
        <v>0</v>
      </c>
      <c r="AD373" s="36">
        <v>-89031</v>
      </c>
      <c r="AE373" s="37">
        <v>0</v>
      </c>
      <c r="AF373" s="36">
        <v>4603094</v>
      </c>
      <c r="AG373" s="40">
        <v>25.46</v>
      </c>
      <c r="AH373" s="14"/>
      <c r="AI373" s="14"/>
      <c r="AJ373" s="14"/>
      <c r="AK373" s="14"/>
      <c r="AL373" s="14"/>
      <c r="AM373" s="14"/>
      <c r="AN373" s="14"/>
      <c r="AO373" s="14"/>
      <c r="AP373" s="14"/>
      <c r="AQ373" s="14"/>
      <c r="AR373" s="14"/>
      <c r="AS373" s="14"/>
      <c r="AT373" s="14"/>
      <c r="AU373" s="14"/>
      <c r="AV373" s="14"/>
      <c r="AW373" s="14"/>
    </row>
    <row r="374" spans="1:49" ht="12.75">
      <c r="A374" s="33"/>
      <c r="B374" s="34"/>
      <c r="C374" s="27" t="s">
        <v>505</v>
      </c>
      <c r="D374" s="27"/>
      <c r="E374" s="27"/>
      <c r="F374" s="28">
        <v>4692125</v>
      </c>
      <c r="G374" s="29">
        <v>25.46</v>
      </c>
      <c r="H374" s="28"/>
      <c r="I374" s="29"/>
      <c r="J374" s="28"/>
      <c r="K374" s="29"/>
      <c r="L374" s="28"/>
      <c r="M374" s="29"/>
      <c r="N374" s="28"/>
      <c r="O374" s="29"/>
      <c r="P374" s="28"/>
      <c r="Q374" s="29"/>
      <c r="R374" s="28"/>
      <c r="S374" s="29"/>
      <c r="T374" s="28"/>
      <c r="U374" s="29"/>
      <c r="V374" s="28"/>
      <c r="W374" s="29"/>
      <c r="X374" s="28"/>
      <c r="Y374" s="29"/>
      <c r="Z374" s="28"/>
      <c r="AA374" s="29"/>
      <c r="AB374" s="30">
        <f t="shared" si="10"/>
        <v>0</v>
      </c>
      <c r="AC374" s="31">
        <f t="shared" si="11"/>
        <v>0</v>
      </c>
      <c r="AD374" s="28">
        <v>-89031</v>
      </c>
      <c r="AE374" s="29">
        <v>0</v>
      </c>
      <c r="AF374" s="28">
        <v>4603094</v>
      </c>
      <c r="AG374" s="32">
        <v>25.46</v>
      </c>
      <c r="AH374" s="14"/>
      <c r="AI374" s="14"/>
      <c r="AJ374" s="14"/>
      <c r="AK374" s="14"/>
      <c r="AL374" s="14"/>
      <c r="AM374" s="14"/>
      <c r="AN374" s="14"/>
      <c r="AO374" s="14"/>
      <c r="AP374" s="14"/>
      <c r="AQ374" s="14"/>
      <c r="AR374" s="14"/>
      <c r="AS374" s="14"/>
      <c r="AT374" s="14"/>
      <c r="AU374" s="14"/>
      <c r="AV374" s="14"/>
      <c r="AW374" s="14"/>
    </row>
    <row r="375" spans="1:49" ht="12.75">
      <c r="A375" s="33"/>
      <c r="B375" s="34">
        <v>95</v>
      </c>
      <c r="C375" s="27" t="s">
        <v>506</v>
      </c>
      <c r="D375" s="27"/>
      <c r="E375" s="27"/>
      <c r="F375" s="28"/>
      <c r="G375" s="29"/>
      <c r="H375" s="28"/>
      <c r="I375" s="29"/>
      <c r="J375" s="28"/>
      <c r="K375" s="29"/>
      <c r="L375" s="28"/>
      <c r="M375" s="29"/>
      <c r="N375" s="28"/>
      <c r="O375" s="29"/>
      <c r="P375" s="28"/>
      <c r="Q375" s="29"/>
      <c r="R375" s="28"/>
      <c r="S375" s="29"/>
      <c r="T375" s="28"/>
      <c r="U375" s="29"/>
      <c r="V375" s="28"/>
      <c r="W375" s="29"/>
      <c r="X375" s="28"/>
      <c r="Y375" s="29"/>
      <c r="Z375" s="28"/>
      <c r="AA375" s="29"/>
      <c r="AB375" s="30">
        <f t="shared" si="10"/>
        <v>0</v>
      </c>
      <c r="AC375" s="31">
        <f t="shared" si="11"/>
        <v>0</v>
      </c>
      <c r="AD375" s="28"/>
      <c r="AE375" s="29"/>
      <c r="AF375" s="28"/>
      <c r="AG375" s="32"/>
      <c r="AH375" s="14"/>
      <c r="AI375" s="14"/>
      <c r="AJ375" s="14"/>
      <c r="AK375" s="14"/>
      <c r="AL375" s="14"/>
      <c r="AM375" s="14"/>
      <c r="AN375" s="14"/>
      <c r="AO375" s="14"/>
      <c r="AP375" s="14"/>
      <c r="AQ375" s="14"/>
      <c r="AR375" s="14"/>
      <c r="AS375" s="14"/>
      <c r="AT375" s="14"/>
      <c r="AU375" s="14"/>
      <c r="AV375" s="14"/>
      <c r="AW375" s="14"/>
    </row>
    <row r="376" spans="1:49" ht="12.75">
      <c r="A376" s="33"/>
      <c r="B376" s="34"/>
      <c r="C376" s="35"/>
      <c r="D376" s="35" t="s">
        <v>507</v>
      </c>
      <c r="E376" s="35" t="s">
        <v>506</v>
      </c>
      <c r="F376" s="36">
        <v>50000</v>
      </c>
      <c r="G376" s="37"/>
      <c r="H376" s="36"/>
      <c r="I376" s="37"/>
      <c r="J376" s="36"/>
      <c r="K376" s="37"/>
      <c r="L376" s="36"/>
      <c r="M376" s="37"/>
      <c r="N376" s="36"/>
      <c r="O376" s="37"/>
      <c r="P376" s="36"/>
      <c r="Q376" s="37"/>
      <c r="R376" s="36"/>
      <c r="S376" s="37"/>
      <c r="T376" s="36"/>
      <c r="U376" s="37"/>
      <c r="V376" s="36"/>
      <c r="W376" s="37"/>
      <c r="X376" s="36"/>
      <c r="Y376" s="37"/>
      <c r="Z376" s="36"/>
      <c r="AA376" s="37"/>
      <c r="AB376" s="38">
        <f t="shared" si="10"/>
        <v>0</v>
      </c>
      <c r="AC376" s="39">
        <f t="shared" si="11"/>
        <v>0</v>
      </c>
      <c r="AD376" s="36"/>
      <c r="AE376" s="37"/>
      <c r="AF376" s="36">
        <v>50000</v>
      </c>
      <c r="AG376" s="40"/>
      <c r="AH376" s="14"/>
      <c r="AI376" s="14"/>
      <c r="AJ376" s="14"/>
      <c r="AK376" s="14"/>
      <c r="AL376" s="14"/>
      <c r="AM376" s="14"/>
      <c r="AN376" s="14"/>
      <c r="AO376" s="14"/>
      <c r="AP376" s="14"/>
      <c r="AQ376" s="14"/>
      <c r="AR376" s="14"/>
      <c r="AS376" s="14"/>
      <c r="AT376" s="14"/>
      <c r="AU376" s="14"/>
      <c r="AV376" s="14"/>
      <c r="AW376" s="14"/>
    </row>
    <row r="377" spans="1:49" ht="12.75">
      <c r="A377" s="33"/>
      <c r="B377" s="34"/>
      <c r="C377" s="27" t="s">
        <v>508</v>
      </c>
      <c r="D377" s="27"/>
      <c r="E377" s="27"/>
      <c r="F377" s="28">
        <v>50000</v>
      </c>
      <c r="G377" s="29"/>
      <c r="H377" s="28"/>
      <c r="I377" s="29"/>
      <c r="J377" s="28"/>
      <c r="K377" s="29"/>
      <c r="L377" s="28"/>
      <c r="M377" s="29"/>
      <c r="N377" s="28"/>
      <c r="O377" s="29"/>
      <c r="P377" s="28"/>
      <c r="Q377" s="29"/>
      <c r="R377" s="28"/>
      <c r="S377" s="29"/>
      <c r="T377" s="28"/>
      <c r="U377" s="29"/>
      <c r="V377" s="28"/>
      <c r="W377" s="29"/>
      <c r="X377" s="28"/>
      <c r="Y377" s="29"/>
      <c r="Z377" s="28"/>
      <c r="AA377" s="29"/>
      <c r="AB377" s="30">
        <f t="shared" si="10"/>
        <v>0</v>
      </c>
      <c r="AC377" s="31">
        <f t="shared" si="11"/>
        <v>0</v>
      </c>
      <c r="AD377" s="28"/>
      <c r="AE377" s="29"/>
      <c r="AF377" s="28">
        <v>50000</v>
      </c>
      <c r="AG377" s="32"/>
      <c r="AH377" s="14"/>
      <c r="AI377" s="14"/>
      <c r="AJ377" s="14"/>
      <c r="AK377" s="14"/>
      <c r="AL377" s="14"/>
      <c r="AM377" s="14"/>
      <c r="AN377" s="14"/>
      <c r="AO377" s="14"/>
      <c r="AP377" s="14"/>
      <c r="AQ377" s="14"/>
      <c r="AR377" s="14"/>
      <c r="AS377" s="14"/>
      <c r="AT377" s="14"/>
      <c r="AU377" s="14"/>
      <c r="AV377" s="14"/>
      <c r="AW377" s="14"/>
    </row>
    <row r="378" spans="1:49" ht="12.75">
      <c r="A378" s="33"/>
      <c r="B378" s="34">
        <v>96</v>
      </c>
      <c r="C378" s="27" t="s">
        <v>509</v>
      </c>
      <c r="D378" s="27"/>
      <c r="E378" s="27"/>
      <c r="F378" s="28"/>
      <c r="G378" s="29"/>
      <c r="H378" s="28"/>
      <c r="I378" s="29"/>
      <c r="J378" s="28"/>
      <c r="K378" s="29"/>
      <c r="L378" s="28"/>
      <c r="M378" s="29"/>
      <c r="N378" s="28"/>
      <c r="O378" s="29"/>
      <c r="P378" s="28"/>
      <c r="Q378" s="29"/>
      <c r="R378" s="28"/>
      <c r="S378" s="29"/>
      <c r="T378" s="28"/>
      <c r="U378" s="29"/>
      <c r="V378" s="28"/>
      <c r="W378" s="29"/>
      <c r="X378" s="28"/>
      <c r="Y378" s="29"/>
      <c r="Z378" s="28"/>
      <c r="AA378" s="29"/>
      <c r="AB378" s="30">
        <f t="shared" si="10"/>
        <v>0</v>
      </c>
      <c r="AC378" s="31">
        <f t="shared" si="11"/>
        <v>0</v>
      </c>
      <c r="AD378" s="28"/>
      <c r="AE378" s="29"/>
      <c r="AF378" s="28"/>
      <c r="AG378" s="32"/>
      <c r="AH378" s="14"/>
      <c r="AI378" s="14"/>
      <c r="AJ378" s="14"/>
      <c r="AK378" s="14"/>
      <c r="AL378" s="14"/>
      <c r="AM378" s="14"/>
      <c r="AN378" s="14"/>
      <c r="AO378" s="14"/>
      <c r="AP378" s="14"/>
      <c r="AQ378" s="14"/>
      <c r="AR378" s="14"/>
      <c r="AS378" s="14"/>
      <c r="AT378" s="14"/>
      <c r="AU378" s="14"/>
      <c r="AV378" s="14"/>
      <c r="AW378" s="14"/>
    </row>
    <row r="379" spans="1:49" ht="12.75">
      <c r="A379" s="33"/>
      <c r="B379" s="34"/>
      <c r="C379" s="35"/>
      <c r="D379" s="35" t="s">
        <v>510</v>
      </c>
      <c r="E379" s="35" t="s">
        <v>509</v>
      </c>
      <c r="F379" s="36">
        <v>21257683</v>
      </c>
      <c r="G379" s="37">
        <v>72.6</v>
      </c>
      <c r="H379" s="36"/>
      <c r="I379" s="37"/>
      <c r="J379" s="36"/>
      <c r="K379" s="37"/>
      <c r="L379" s="36"/>
      <c r="M379" s="37"/>
      <c r="N379" s="36"/>
      <c r="O379" s="37"/>
      <c r="P379" s="36"/>
      <c r="Q379" s="37"/>
      <c r="R379" s="36"/>
      <c r="S379" s="37"/>
      <c r="T379" s="36"/>
      <c r="U379" s="37"/>
      <c r="V379" s="36"/>
      <c r="W379" s="37"/>
      <c r="X379" s="36"/>
      <c r="Y379" s="37"/>
      <c r="Z379" s="36">
        <v>20786846</v>
      </c>
      <c r="AA379" s="37">
        <v>0</v>
      </c>
      <c r="AB379" s="38">
        <f t="shared" si="10"/>
        <v>20786846</v>
      </c>
      <c r="AC379" s="39">
        <f t="shared" si="11"/>
        <v>0</v>
      </c>
      <c r="AD379" s="36">
        <v>-185974</v>
      </c>
      <c r="AE379" s="37">
        <v>0</v>
      </c>
      <c r="AF379" s="36">
        <v>41858555</v>
      </c>
      <c r="AG379" s="40">
        <v>72.6</v>
      </c>
      <c r="AH379" s="14"/>
      <c r="AI379" s="14"/>
      <c r="AJ379" s="14"/>
      <c r="AK379" s="14"/>
      <c r="AL379" s="14"/>
      <c r="AM379" s="14"/>
      <c r="AN379" s="14"/>
      <c r="AO379" s="14"/>
      <c r="AP379" s="14"/>
      <c r="AQ379" s="14"/>
      <c r="AR379" s="14"/>
      <c r="AS379" s="14"/>
      <c r="AT379" s="14"/>
      <c r="AU379" s="14"/>
      <c r="AV379" s="14"/>
      <c r="AW379" s="14"/>
    </row>
    <row r="380" spans="1:49" ht="12.75">
      <c r="A380" s="33"/>
      <c r="B380" s="34"/>
      <c r="C380" s="27" t="s">
        <v>511</v>
      </c>
      <c r="D380" s="27"/>
      <c r="E380" s="27"/>
      <c r="F380" s="28">
        <v>21257683</v>
      </c>
      <c r="G380" s="29">
        <v>72.6</v>
      </c>
      <c r="H380" s="28"/>
      <c r="I380" s="29"/>
      <c r="J380" s="28"/>
      <c r="K380" s="29"/>
      <c r="L380" s="28"/>
      <c r="M380" s="29"/>
      <c r="N380" s="28"/>
      <c r="O380" s="29"/>
      <c r="P380" s="28"/>
      <c r="Q380" s="29"/>
      <c r="R380" s="28"/>
      <c r="S380" s="29"/>
      <c r="T380" s="28"/>
      <c r="U380" s="29"/>
      <c r="V380" s="28"/>
      <c r="W380" s="29"/>
      <c r="X380" s="28"/>
      <c r="Y380" s="29"/>
      <c r="Z380" s="28">
        <v>20786846</v>
      </c>
      <c r="AA380" s="29">
        <v>0</v>
      </c>
      <c r="AB380" s="30">
        <f t="shared" si="10"/>
        <v>20786846</v>
      </c>
      <c r="AC380" s="31">
        <f t="shared" si="11"/>
        <v>0</v>
      </c>
      <c r="AD380" s="28">
        <v>-185974</v>
      </c>
      <c r="AE380" s="29">
        <v>0</v>
      </c>
      <c r="AF380" s="28">
        <v>41858555</v>
      </c>
      <c r="AG380" s="32">
        <v>72.6</v>
      </c>
      <c r="AH380" s="14"/>
      <c r="AI380" s="14"/>
      <c r="AJ380" s="14"/>
      <c r="AK380" s="14"/>
      <c r="AL380" s="14"/>
      <c r="AM380" s="14"/>
      <c r="AN380" s="14"/>
      <c r="AO380" s="14"/>
      <c r="AP380" s="14"/>
      <c r="AQ380" s="14"/>
      <c r="AR380" s="14"/>
      <c r="AS380" s="14"/>
      <c r="AT380" s="14"/>
      <c r="AU380" s="14"/>
      <c r="AV380" s="14"/>
      <c r="AW380" s="14"/>
    </row>
    <row r="381" spans="1:49" ht="12.75">
      <c r="A381" s="33"/>
      <c r="B381" s="34">
        <v>97</v>
      </c>
      <c r="C381" s="27" t="s">
        <v>512</v>
      </c>
      <c r="D381" s="27"/>
      <c r="E381" s="27"/>
      <c r="F381" s="28"/>
      <c r="G381" s="29"/>
      <c r="H381" s="28"/>
      <c r="I381" s="29"/>
      <c r="J381" s="28"/>
      <c r="K381" s="29"/>
      <c r="L381" s="28"/>
      <c r="M381" s="29"/>
      <c r="N381" s="28"/>
      <c r="O381" s="29"/>
      <c r="P381" s="28"/>
      <c r="Q381" s="29"/>
      <c r="R381" s="28"/>
      <c r="S381" s="29"/>
      <c r="T381" s="28"/>
      <c r="U381" s="29"/>
      <c r="V381" s="28"/>
      <c r="W381" s="29"/>
      <c r="X381" s="28"/>
      <c r="Y381" s="29"/>
      <c r="Z381" s="28"/>
      <c r="AA381" s="29"/>
      <c r="AB381" s="30">
        <f t="shared" si="10"/>
        <v>0</v>
      </c>
      <c r="AC381" s="31">
        <f t="shared" si="11"/>
        <v>0</v>
      </c>
      <c r="AD381" s="28"/>
      <c r="AE381" s="29"/>
      <c r="AF381" s="28"/>
      <c r="AG381" s="32"/>
      <c r="AH381" s="14"/>
      <c r="AI381" s="14"/>
      <c r="AJ381" s="14"/>
      <c r="AK381" s="14"/>
      <c r="AL381" s="14"/>
      <c r="AM381" s="14"/>
      <c r="AN381" s="14"/>
      <c r="AO381" s="14"/>
      <c r="AP381" s="14"/>
      <c r="AQ381" s="14"/>
      <c r="AR381" s="14"/>
      <c r="AS381" s="14"/>
      <c r="AT381" s="14"/>
      <c r="AU381" s="14"/>
      <c r="AV381" s="14"/>
      <c r="AW381" s="14"/>
    </row>
    <row r="382" spans="1:49" ht="12.75">
      <c r="A382" s="33"/>
      <c r="B382" s="34"/>
      <c r="C382" s="35"/>
      <c r="D382" s="35" t="s">
        <v>513</v>
      </c>
      <c r="E382" s="35" t="s">
        <v>514</v>
      </c>
      <c r="F382" s="36">
        <v>305931</v>
      </c>
      <c r="G382" s="37"/>
      <c r="H382" s="36"/>
      <c r="I382" s="37"/>
      <c r="J382" s="36"/>
      <c r="K382" s="37"/>
      <c r="L382" s="36"/>
      <c r="M382" s="37"/>
      <c r="N382" s="36"/>
      <c r="O382" s="37"/>
      <c r="P382" s="36"/>
      <c r="Q382" s="37"/>
      <c r="R382" s="36"/>
      <c r="S382" s="37"/>
      <c r="T382" s="36"/>
      <c r="U382" s="37"/>
      <c r="V382" s="36"/>
      <c r="W382" s="37"/>
      <c r="X382" s="36"/>
      <c r="Y382" s="37"/>
      <c r="Z382" s="36"/>
      <c r="AA382" s="37"/>
      <c r="AB382" s="38">
        <f t="shared" si="10"/>
        <v>0</v>
      </c>
      <c r="AC382" s="39">
        <f t="shared" si="11"/>
        <v>0</v>
      </c>
      <c r="AD382" s="36"/>
      <c r="AE382" s="37"/>
      <c r="AF382" s="36">
        <v>305931</v>
      </c>
      <c r="AG382" s="40"/>
      <c r="AH382" s="14"/>
      <c r="AI382" s="14"/>
      <c r="AJ382" s="14"/>
      <c r="AK382" s="14"/>
      <c r="AL382" s="14"/>
      <c r="AM382" s="14"/>
      <c r="AN382" s="14"/>
      <c r="AO382" s="14"/>
      <c r="AP382" s="14"/>
      <c r="AQ382" s="14"/>
      <c r="AR382" s="14"/>
      <c r="AS382" s="14"/>
      <c r="AT382" s="14"/>
      <c r="AU382" s="14"/>
      <c r="AV382" s="14"/>
      <c r="AW382" s="14"/>
    </row>
    <row r="383" spans="1:49" ht="12.75">
      <c r="A383" s="33"/>
      <c r="B383" s="34"/>
      <c r="C383" s="27" t="s">
        <v>515</v>
      </c>
      <c r="D383" s="27"/>
      <c r="E383" s="27"/>
      <c r="F383" s="28">
        <v>305931</v>
      </c>
      <c r="G383" s="29"/>
      <c r="H383" s="28"/>
      <c r="I383" s="29"/>
      <c r="J383" s="28"/>
      <c r="K383" s="29"/>
      <c r="L383" s="28"/>
      <c r="M383" s="29"/>
      <c r="N383" s="28"/>
      <c r="O383" s="29"/>
      <c r="P383" s="28"/>
      <c r="Q383" s="29"/>
      <c r="R383" s="28"/>
      <c r="S383" s="29"/>
      <c r="T383" s="28"/>
      <c r="U383" s="29"/>
      <c r="V383" s="28"/>
      <c r="W383" s="29"/>
      <c r="X383" s="28"/>
      <c r="Y383" s="29"/>
      <c r="Z383" s="28"/>
      <c r="AA383" s="29"/>
      <c r="AB383" s="30">
        <f t="shared" si="10"/>
        <v>0</v>
      </c>
      <c r="AC383" s="31">
        <f t="shared" si="11"/>
        <v>0</v>
      </c>
      <c r="AD383" s="28"/>
      <c r="AE383" s="29"/>
      <c r="AF383" s="28">
        <v>305931</v>
      </c>
      <c r="AG383" s="32"/>
      <c r="AH383" s="14"/>
      <c r="AI383" s="14"/>
      <c r="AJ383" s="14"/>
      <c r="AK383" s="14"/>
      <c r="AL383" s="14"/>
      <c r="AM383" s="14"/>
      <c r="AN383" s="14"/>
      <c r="AO383" s="14"/>
      <c r="AP383" s="14"/>
      <c r="AQ383" s="14"/>
      <c r="AR383" s="14"/>
      <c r="AS383" s="14"/>
      <c r="AT383" s="14"/>
      <c r="AU383" s="14"/>
      <c r="AV383" s="14"/>
      <c r="AW383" s="14"/>
    </row>
    <row r="384" spans="1:49" ht="12.75">
      <c r="A384" s="33"/>
      <c r="B384" s="34">
        <v>98</v>
      </c>
      <c r="C384" s="27" t="s">
        <v>516</v>
      </c>
      <c r="D384" s="27"/>
      <c r="E384" s="27"/>
      <c r="F384" s="28"/>
      <c r="G384" s="29"/>
      <c r="H384" s="28"/>
      <c r="I384" s="29"/>
      <c r="J384" s="28"/>
      <c r="K384" s="29"/>
      <c r="L384" s="28"/>
      <c r="M384" s="29"/>
      <c r="N384" s="28"/>
      <c r="O384" s="29"/>
      <c r="P384" s="28"/>
      <c r="Q384" s="29"/>
      <c r="R384" s="28"/>
      <c r="S384" s="29"/>
      <c r="T384" s="28"/>
      <c r="U384" s="29"/>
      <c r="V384" s="28"/>
      <c r="W384" s="29"/>
      <c r="X384" s="28"/>
      <c r="Y384" s="29"/>
      <c r="Z384" s="28"/>
      <c r="AA384" s="29"/>
      <c r="AB384" s="30">
        <f t="shared" si="10"/>
        <v>0</v>
      </c>
      <c r="AC384" s="31">
        <f t="shared" si="11"/>
        <v>0</v>
      </c>
      <c r="AD384" s="28"/>
      <c r="AE384" s="29"/>
      <c r="AF384" s="28"/>
      <c r="AG384" s="32"/>
      <c r="AH384" s="14"/>
      <c r="AI384" s="14"/>
      <c r="AJ384" s="14"/>
      <c r="AK384" s="14"/>
      <c r="AL384" s="14"/>
      <c r="AM384" s="14"/>
      <c r="AN384" s="14"/>
      <c r="AO384" s="14"/>
      <c r="AP384" s="14"/>
      <c r="AQ384" s="14"/>
      <c r="AR384" s="14"/>
      <c r="AS384" s="14"/>
      <c r="AT384" s="14"/>
      <c r="AU384" s="14"/>
      <c r="AV384" s="14"/>
      <c r="AW384" s="14"/>
    </row>
    <row r="385" spans="1:49" ht="12.75">
      <c r="A385" s="33"/>
      <c r="B385" s="34"/>
      <c r="C385" s="35"/>
      <c r="D385" s="35" t="s">
        <v>517</v>
      </c>
      <c r="E385" s="35" t="s">
        <v>518</v>
      </c>
      <c r="F385" s="36">
        <v>5713797</v>
      </c>
      <c r="G385" s="37">
        <v>38.28</v>
      </c>
      <c r="H385" s="36"/>
      <c r="I385" s="37"/>
      <c r="J385" s="36"/>
      <c r="K385" s="37"/>
      <c r="L385" s="36"/>
      <c r="M385" s="37"/>
      <c r="N385" s="36"/>
      <c r="O385" s="37"/>
      <c r="P385" s="36"/>
      <c r="Q385" s="37"/>
      <c r="R385" s="36"/>
      <c r="S385" s="37"/>
      <c r="T385" s="36"/>
      <c r="U385" s="37"/>
      <c r="V385" s="36"/>
      <c r="W385" s="37"/>
      <c r="X385" s="36"/>
      <c r="Y385" s="37"/>
      <c r="Z385" s="36">
        <v>66700</v>
      </c>
      <c r="AA385" s="37"/>
      <c r="AB385" s="38">
        <f t="shared" si="10"/>
        <v>66700</v>
      </c>
      <c r="AC385" s="39">
        <f t="shared" si="11"/>
        <v>0</v>
      </c>
      <c r="AD385" s="36">
        <v>-147826</v>
      </c>
      <c r="AE385" s="37">
        <v>0</v>
      </c>
      <c r="AF385" s="36">
        <v>5632671</v>
      </c>
      <c r="AG385" s="40">
        <v>38.28</v>
      </c>
      <c r="AH385" s="14"/>
      <c r="AI385" s="14"/>
      <c r="AJ385" s="14"/>
      <c r="AK385" s="14"/>
      <c r="AL385" s="14"/>
      <c r="AM385" s="14"/>
      <c r="AN385" s="14"/>
      <c r="AO385" s="14"/>
      <c r="AP385" s="14"/>
      <c r="AQ385" s="14"/>
      <c r="AR385" s="14"/>
      <c r="AS385" s="14"/>
      <c r="AT385" s="14"/>
      <c r="AU385" s="14"/>
      <c r="AV385" s="14"/>
      <c r="AW385" s="14"/>
    </row>
    <row r="386" spans="1:49" ht="12.75">
      <c r="A386" s="33"/>
      <c r="B386" s="34"/>
      <c r="C386" s="35"/>
      <c r="D386" s="35" t="s">
        <v>519</v>
      </c>
      <c r="E386" s="35" t="s">
        <v>520</v>
      </c>
      <c r="F386" s="36">
        <v>4647331</v>
      </c>
      <c r="G386" s="37">
        <v>22</v>
      </c>
      <c r="H386" s="36"/>
      <c r="I386" s="37"/>
      <c r="J386" s="36"/>
      <c r="K386" s="37"/>
      <c r="L386" s="36"/>
      <c r="M386" s="37"/>
      <c r="N386" s="36"/>
      <c r="O386" s="37"/>
      <c r="P386" s="36"/>
      <c r="Q386" s="37"/>
      <c r="R386" s="36"/>
      <c r="S386" s="37"/>
      <c r="T386" s="36"/>
      <c r="U386" s="37"/>
      <c r="V386" s="36"/>
      <c r="W386" s="37"/>
      <c r="X386" s="36"/>
      <c r="Y386" s="37"/>
      <c r="Z386" s="36"/>
      <c r="AA386" s="37"/>
      <c r="AB386" s="38">
        <f t="shared" si="10"/>
        <v>0</v>
      </c>
      <c r="AC386" s="39">
        <f t="shared" si="11"/>
        <v>0</v>
      </c>
      <c r="AD386" s="36"/>
      <c r="AE386" s="37"/>
      <c r="AF386" s="36">
        <v>4647331</v>
      </c>
      <c r="AG386" s="40">
        <v>22</v>
      </c>
      <c r="AH386" s="14"/>
      <c r="AI386" s="14"/>
      <c r="AJ386" s="14"/>
      <c r="AK386" s="14"/>
      <c r="AL386" s="14"/>
      <c r="AM386" s="14"/>
      <c r="AN386" s="14"/>
      <c r="AO386" s="14"/>
      <c r="AP386" s="14"/>
      <c r="AQ386" s="14"/>
      <c r="AR386" s="14"/>
      <c r="AS386" s="14"/>
      <c r="AT386" s="14"/>
      <c r="AU386" s="14"/>
      <c r="AV386" s="14"/>
      <c r="AW386" s="14"/>
    </row>
    <row r="387" spans="1:49" ht="12.75">
      <c r="A387" s="33"/>
      <c r="B387" s="34"/>
      <c r="C387" s="27" t="s">
        <v>521</v>
      </c>
      <c r="D387" s="27"/>
      <c r="E387" s="27"/>
      <c r="F387" s="28">
        <v>10361128</v>
      </c>
      <c r="G387" s="29">
        <v>60.28</v>
      </c>
      <c r="H387" s="28"/>
      <c r="I387" s="29"/>
      <c r="J387" s="28"/>
      <c r="K387" s="29"/>
      <c r="L387" s="28"/>
      <c r="M387" s="29"/>
      <c r="N387" s="28"/>
      <c r="O387" s="29"/>
      <c r="P387" s="28"/>
      <c r="Q387" s="29"/>
      <c r="R387" s="28"/>
      <c r="S387" s="29"/>
      <c r="T387" s="28"/>
      <c r="U387" s="29"/>
      <c r="V387" s="28"/>
      <c r="W387" s="29"/>
      <c r="X387" s="28"/>
      <c r="Y387" s="29"/>
      <c r="Z387" s="28">
        <v>66700</v>
      </c>
      <c r="AA387" s="29"/>
      <c r="AB387" s="30">
        <f t="shared" si="10"/>
        <v>66700</v>
      </c>
      <c r="AC387" s="31">
        <f t="shared" si="11"/>
        <v>0</v>
      </c>
      <c r="AD387" s="28">
        <v>-147826</v>
      </c>
      <c r="AE387" s="29">
        <v>0</v>
      </c>
      <c r="AF387" s="28">
        <v>10280002</v>
      </c>
      <c r="AG387" s="32">
        <v>60.28</v>
      </c>
      <c r="AH387" s="14"/>
      <c r="AI387" s="14"/>
      <c r="AJ387" s="14"/>
      <c r="AK387" s="14"/>
      <c r="AL387" s="14"/>
      <c r="AM387" s="14"/>
      <c r="AN387" s="14"/>
      <c r="AO387" s="14"/>
      <c r="AP387" s="14"/>
      <c r="AQ387" s="14"/>
      <c r="AR387" s="14"/>
      <c r="AS387" s="14"/>
      <c r="AT387" s="14"/>
      <c r="AU387" s="14"/>
      <c r="AV387" s="14"/>
      <c r="AW387" s="14"/>
    </row>
    <row r="388" spans="1:49" ht="12.75">
      <c r="A388" s="33"/>
      <c r="B388" s="34">
        <v>99</v>
      </c>
      <c r="C388" s="27" t="s">
        <v>522</v>
      </c>
      <c r="D388" s="27"/>
      <c r="E388" s="27"/>
      <c r="F388" s="28"/>
      <c r="G388" s="29"/>
      <c r="H388" s="28"/>
      <c r="I388" s="29"/>
      <c r="J388" s="28"/>
      <c r="K388" s="29"/>
      <c r="L388" s="28"/>
      <c r="M388" s="29"/>
      <c r="N388" s="28"/>
      <c r="O388" s="29"/>
      <c r="P388" s="28"/>
      <c r="Q388" s="29"/>
      <c r="R388" s="28"/>
      <c r="S388" s="29"/>
      <c r="T388" s="28"/>
      <c r="U388" s="29"/>
      <c r="V388" s="28"/>
      <c r="W388" s="29"/>
      <c r="X388" s="28"/>
      <c r="Y388" s="29"/>
      <c r="Z388" s="28"/>
      <c r="AA388" s="29"/>
      <c r="AB388" s="30">
        <f t="shared" si="10"/>
        <v>0</v>
      </c>
      <c r="AC388" s="31">
        <f t="shared" si="11"/>
        <v>0</v>
      </c>
      <c r="AD388" s="28"/>
      <c r="AE388" s="29"/>
      <c r="AF388" s="28"/>
      <c r="AG388" s="32"/>
      <c r="AH388" s="14"/>
      <c r="AI388" s="14"/>
      <c r="AJ388" s="14"/>
      <c r="AK388" s="14"/>
      <c r="AL388" s="14"/>
      <c r="AM388" s="14"/>
      <c r="AN388" s="14"/>
      <c r="AO388" s="14"/>
      <c r="AP388" s="14"/>
      <c r="AQ388" s="14"/>
      <c r="AR388" s="14"/>
      <c r="AS388" s="14"/>
      <c r="AT388" s="14"/>
      <c r="AU388" s="14"/>
      <c r="AV388" s="14"/>
      <c r="AW388" s="14"/>
    </row>
    <row r="389" spans="1:49" ht="12.75">
      <c r="A389" s="33"/>
      <c r="B389" s="34"/>
      <c r="C389" s="35"/>
      <c r="D389" s="35" t="s">
        <v>523</v>
      </c>
      <c r="E389" s="35" t="s">
        <v>524</v>
      </c>
      <c r="F389" s="36">
        <v>6693366</v>
      </c>
      <c r="G389" s="37"/>
      <c r="H389" s="36"/>
      <c r="I389" s="37"/>
      <c r="J389" s="36"/>
      <c r="K389" s="37"/>
      <c r="L389" s="36"/>
      <c r="M389" s="37"/>
      <c r="N389" s="36"/>
      <c r="O389" s="37"/>
      <c r="P389" s="36"/>
      <c r="Q389" s="37"/>
      <c r="R389" s="36"/>
      <c r="S389" s="37"/>
      <c r="T389" s="36"/>
      <c r="U389" s="37"/>
      <c r="V389" s="36"/>
      <c r="W389" s="37"/>
      <c r="X389" s="36"/>
      <c r="Y389" s="37"/>
      <c r="Z389" s="36">
        <v>4932997</v>
      </c>
      <c r="AA389" s="37">
        <v>0</v>
      </c>
      <c r="AB389" s="38">
        <f t="shared" si="10"/>
        <v>4932997</v>
      </c>
      <c r="AC389" s="39">
        <f t="shared" si="11"/>
        <v>0</v>
      </c>
      <c r="AD389" s="36"/>
      <c r="AE389" s="37"/>
      <c r="AF389" s="36">
        <v>11626363</v>
      </c>
      <c r="AG389" s="40">
        <v>0</v>
      </c>
      <c r="AH389" s="14"/>
      <c r="AI389" s="14"/>
      <c r="AJ389" s="14"/>
      <c r="AK389" s="14"/>
      <c r="AL389" s="14"/>
      <c r="AM389" s="14"/>
      <c r="AN389" s="14"/>
      <c r="AO389" s="14"/>
      <c r="AP389" s="14"/>
      <c r="AQ389" s="14"/>
      <c r="AR389" s="14"/>
      <c r="AS389" s="14"/>
      <c r="AT389" s="14"/>
      <c r="AU389" s="14"/>
      <c r="AV389" s="14"/>
      <c r="AW389" s="14"/>
    </row>
    <row r="390" spans="1:49" ht="12.75">
      <c r="A390" s="33"/>
      <c r="B390" s="34"/>
      <c r="C390" s="35"/>
      <c r="D390" s="35" t="s">
        <v>525</v>
      </c>
      <c r="E390" s="35" t="s">
        <v>526</v>
      </c>
      <c r="F390" s="36">
        <v>4489988</v>
      </c>
      <c r="G390" s="37"/>
      <c r="H390" s="36"/>
      <c r="I390" s="37"/>
      <c r="J390" s="36"/>
      <c r="K390" s="37"/>
      <c r="L390" s="36"/>
      <c r="M390" s="37"/>
      <c r="N390" s="36"/>
      <c r="O390" s="37"/>
      <c r="P390" s="36"/>
      <c r="Q390" s="37"/>
      <c r="R390" s="36"/>
      <c r="S390" s="37"/>
      <c r="T390" s="36"/>
      <c r="U390" s="37"/>
      <c r="V390" s="36"/>
      <c r="W390" s="37"/>
      <c r="X390" s="36"/>
      <c r="Y390" s="37"/>
      <c r="Z390" s="36">
        <v>5218761</v>
      </c>
      <c r="AA390" s="37"/>
      <c r="AB390" s="38">
        <f aca="true" t="shared" si="12" ref="AB390:AB453">Z390+X390+V390+T390+R390+P390+N390+L390+H390+H390</f>
        <v>5218761</v>
      </c>
      <c r="AC390" s="39">
        <f aca="true" t="shared" si="13" ref="AC390:AC453">AA390+Y390+W390+U390+S390+Q390+O390+M390+I390+I390</f>
        <v>0</v>
      </c>
      <c r="AD390" s="36"/>
      <c r="AE390" s="37"/>
      <c r="AF390" s="36">
        <v>9708749</v>
      </c>
      <c r="AG390" s="40"/>
      <c r="AH390" s="14"/>
      <c r="AI390" s="14"/>
      <c r="AJ390" s="14"/>
      <c r="AK390" s="14"/>
      <c r="AL390" s="14"/>
      <c r="AM390" s="14"/>
      <c r="AN390" s="14"/>
      <c r="AO390" s="14"/>
      <c r="AP390" s="14"/>
      <c r="AQ390" s="14"/>
      <c r="AR390" s="14"/>
      <c r="AS390" s="14"/>
      <c r="AT390" s="14"/>
      <c r="AU390" s="14"/>
      <c r="AV390" s="14"/>
      <c r="AW390" s="14"/>
    </row>
    <row r="391" spans="1:49" ht="12.75">
      <c r="A391" s="33"/>
      <c r="B391" s="34"/>
      <c r="C391" s="35"/>
      <c r="D391" s="35" t="s">
        <v>527</v>
      </c>
      <c r="E391" s="35" t="s">
        <v>528</v>
      </c>
      <c r="F391" s="36">
        <v>9685617</v>
      </c>
      <c r="G391" s="37">
        <v>35.5</v>
      </c>
      <c r="H391" s="36"/>
      <c r="I391" s="37"/>
      <c r="J391" s="36"/>
      <c r="K391" s="37"/>
      <c r="L391" s="36"/>
      <c r="M391" s="37"/>
      <c r="N391" s="36"/>
      <c r="O391" s="37"/>
      <c r="P391" s="36"/>
      <c r="Q391" s="37"/>
      <c r="R391" s="36"/>
      <c r="S391" s="37"/>
      <c r="T391" s="36"/>
      <c r="U391" s="37"/>
      <c r="V391" s="36"/>
      <c r="W391" s="37"/>
      <c r="X391" s="36"/>
      <c r="Y391" s="37"/>
      <c r="Z391" s="36">
        <v>12009680</v>
      </c>
      <c r="AA391" s="37"/>
      <c r="AB391" s="38">
        <f t="shared" si="12"/>
        <v>12009680</v>
      </c>
      <c r="AC391" s="39">
        <f t="shared" si="13"/>
        <v>0</v>
      </c>
      <c r="AD391" s="36">
        <v>-88603</v>
      </c>
      <c r="AE391" s="37">
        <v>0</v>
      </c>
      <c r="AF391" s="36">
        <v>21606694</v>
      </c>
      <c r="AG391" s="40">
        <v>35.5</v>
      </c>
      <c r="AH391" s="14"/>
      <c r="AI391" s="14"/>
      <c r="AJ391" s="14"/>
      <c r="AK391" s="14"/>
      <c r="AL391" s="14"/>
      <c r="AM391" s="14"/>
      <c r="AN391" s="14"/>
      <c r="AO391" s="14"/>
      <c r="AP391" s="14"/>
      <c r="AQ391" s="14"/>
      <c r="AR391" s="14"/>
      <c r="AS391" s="14"/>
      <c r="AT391" s="14"/>
      <c r="AU391" s="14"/>
      <c r="AV391" s="14"/>
      <c r="AW391" s="14"/>
    </row>
    <row r="392" spans="1:49" ht="12.75">
      <c r="A392" s="33"/>
      <c r="B392" s="34"/>
      <c r="C392" s="27" t="s">
        <v>529</v>
      </c>
      <c r="D392" s="27"/>
      <c r="E392" s="27"/>
      <c r="F392" s="28">
        <v>20868971</v>
      </c>
      <c r="G392" s="29">
        <v>35.5</v>
      </c>
      <c r="H392" s="28"/>
      <c r="I392" s="29"/>
      <c r="J392" s="28"/>
      <c r="K392" s="29"/>
      <c r="L392" s="28"/>
      <c r="M392" s="29"/>
      <c r="N392" s="28"/>
      <c r="O392" s="29"/>
      <c r="P392" s="28"/>
      <c r="Q392" s="29"/>
      <c r="R392" s="28"/>
      <c r="S392" s="29"/>
      <c r="T392" s="28"/>
      <c r="U392" s="29"/>
      <c r="V392" s="28"/>
      <c r="W392" s="29"/>
      <c r="X392" s="28"/>
      <c r="Y392" s="29"/>
      <c r="Z392" s="28">
        <v>22161438</v>
      </c>
      <c r="AA392" s="29">
        <v>0</v>
      </c>
      <c r="AB392" s="30">
        <f t="shared" si="12"/>
        <v>22161438</v>
      </c>
      <c r="AC392" s="31">
        <f t="shared" si="13"/>
        <v>0</v>
      </c>
      <c r="AD392" s="28">
        <v>-88603</v>
      </c>
      <c r="AE392" s="29">
        <v>0</v>
      </c>
      <c r="AF392" s="28">
        <v>42941806</v>
      </c>
      <c r="AG392" s="32">
        <v>35.5</v>
      </c>
      <c r="AH392" s="14"/>
      <c r="AI392" s="14"/>
      <c r="AJ392" s="14"/>
      <c r="AK392" s="14"/>
      <c r="AL392" s="14"/>
      <c r="AM392" s="14"/>
      <c r="AN392" s="14"/>
      <c r="AO392" s="14"/>
      <c r="AP392" s="14"/>
      <c r="AQ392" s="14"/>
      <c r="AR392" s="14"/>
      <c r="AS392" s="14"/>
      <c r="AT392" s="14"/>
      <c r="AU392" s="14"/>
      <c r="AV392" s="14"/>
      <c r="AW392" s="14"/>
    </row>
    <row r="393" spans="1:49" ht="12.75">
      <c r="A393" s="33"/>
      <c r="B393" s="34">
        <v>100</v>
      </c>
      <c r="C393" s="27" t="s">
        <v>530</v>
      </c>
      <c r="D393" s="27"/>
      <c r="E393" s="27"/>
      <c r="F393" s="28"/>
      <c r="G393" s="29"/>
      <c r="H393" s="28"/>
      <c r="I393" s="29"/>
      <c r="J393" s="28"/>
      <c r="K393" s="29"/>
      <c r="L393" s="28"/>
      <c r="M393" s="29"/>
      <c r="N393" s="28"/>
      <c r="O393" s="29"/>
      <c r="P393" s="28"/>
      <c r="Q393" s="29"/>
      <c r="R393" s="28"/>
      <c r="S393" s="29"/>
      <c r="T393" s="28"/>
      <c r="U393" s="29"/>
      <c r="V393" s="28"/>
      <c r="W393" s="29"/>
      <c r="X393" s="28"/>
      <c r="Y393" s="29"/>
      <c r="Z393" s="28"/>
      <c r="AA393" s="29"/>
      <c r="AB393" s="30">
        <f t="shared" si="12"/>
        <v>0</v>
      </c>
      <c r="AC393" s="31">
        <f t="shared" si="13"/>
        <v>0</v>
      </c>
      <c r="AD393" s="28"/>
      <c r="AE393" s="29"/>
      <c r="AF393" s="28"/>
      <c r="AG393" s="32"/>
      <c r="AH393" s="14"/>
      <c r="AI393" s="14"/>
      <c r="AJ393" s="14"/>
      <c r="AK393" s="14"/>
      <c r="AL393" s="14"/>
      <c r="AM393" s="14"/>
      <c r="AN393" s="14"/>
      <c r="AO393" s="14"/>
      <c r="AP393" s="14"/>
      <c r="AQ393" s="14"/>
      <c r="AR393" s="14"/>
      <c r="AS393" s="14"/>
      <c r="AT393" s="14"/>
      <c r="AU393" s="14"/>
      <c r="AV393" s="14"/>
      <c r="AW393" s="14"/>
    </row>
    <row r="394" spans="1:49" ht="12.75">
      <c r="A394" s="33"/>
      <c r="B394" s="34"/>
      <c r="C394" s="35"/>
      <c r="D394" s="35" t="s">
        <v>531</v>
      </c>
      <c r="E394" s="35" t="s">
        <v>532</v>
      </c>
      <c r="F394" s="36">
        <v>612349</v>
      </c>
      <c r="G394" s="37">
        <v>5</v>
      </c>
      <c r="H394" s="36"/>
      <c r="I394" s="37"/>
      <c r="J394" s="36"/>
      <c r="K394" s="37"/>
      <c r="L394" s="36"/>
      <c r="M394" s="37"/>
      <c r="N394" s="36"/>
      <c r="O394" s="37"/>
      <c r="P394" s="36"/>
      <c r="Q394" s="37"/>
      <c r="R394" s="36"/>
      <c r="S394" s="37"/>
      <c r="T394" s="36"/>
      <c r="U394" s="37"/>
      <c r="V394" s="36"/>
      <c r="W394" s="37"/>
      <c r="X394" s="36"/>
      <c r="Y394" s="37"/>
      <c r="Z394" s="36"/>
      <c r="AA394" s="37"/>
      <c r="AB394" s="38">
        <f t="shared" si="12"/>
        <v>0</v>
      </c>
      <c r="AC394" s="39">
        <f t="shared" si="13"/>
        <v>0</v>
      </c>
      <c r="AD394" s="36"/>
      <c r="AE394" s="37"/>
      <c r="AF394" s="36">
        <v>612349</v>
      </c>
      <c r="AG394" s="40">
        <v>5</v>
      </c>
      <c r="AH394" s="14"/>
      <c r="AI394" s="14"/>
      <c r="AJ394" s="14"/>
      <c r="AK394" s="14"/>
      <c r="AL394" s="14"/>
      <c r="AM394" s="14"/>
      <c r="AN394" s="14"/>
      <c r="AO394" s="14"/>
      <c r="AP394" s="14"/>
      <c r="AQ394" s="14"/>
      <c r="AR394" s="14"/>
      <c r="AS394" s="14"/>
      <c r="AT394" s="14"/>
      <c r="AU394" s="14"/>
      <c r="AV394" s="14"/>
      <c r="AW394" s="14"/>
    </row>
    <row r="395" spans="1:49" ht="12.75">
      <c r="A395" s="33"/>
      <c r="B395" s="34"/>
      <c r="C395" s="35"/>
      <c r="D395" s="35" t="s">
        <v>533</v>
      </c>
      <c r="E395" s="35" t="s">
        <v>534</v>
      </c>
      <c r="F395" s="36">
        <v>1153882</v>
      </c>
      <c r="G395" s="37">
        <v>7.6</v>
      </c>
      <c r="H395" s="36"/>
      <c r="I395" s="37"/>
      <c r="J395" s="36"/>
      <c r="K395" s="37"/>
      <c r="L395" s="36"/>
      <c r="M395" s="37"/>
      <c r="N395" s="36"/>
      <c r="O395" s="37"/>
      <c r="P395" s="36"/>
      <c r="Q395" s="37"/>
      <c r="R395" s="36"/>
      <c r="S395" s="37"/>
      <c r="T395" s="36"/>
      <c r="U395" s="37"/>
      <c r="V395" s="36"/>
      <c r="W395" s="37"/>
      <c r="X395" s="36"/>
      <c r="Y395" s="37"/>
      <c r="Z395" s="36"/>
      <c r="AA395" s="37"/>
      <c r="AB395" s="38">
        <f t="shared" si="12"/>
        <v>0</v>
      </c>
      <c r="AC395" s="39">
        <f t="shared" si="13"/>
        <v>0</v>
      </c>
      <c r="AD395" s="36"/>
      <c r="AE395" s="37"/>
      <c r="AF395" s="36">
        <v>1153882</v>
      </c>
      <c r="AG395" s="40">
        <v>7.6</v>
      </c>
      <c r="AH395" s="14"/>
      <c r="AI395" s="14"/>
      <c r="AJ395" s="14"/>
      <c r="AK395" s="14"/>
      <c r="AL395" s="14"/>
      <c r="AM395" s="14"/>
      <c r="AN395" s="14"/>
      <c r="AO395" s="14"/>
      <c r="AP395" s="14"/>
      <c r="AQ395" s="14"/>
      <c r="AR395" s="14"/>
      <c r="AS395" s="14"/>
      <c r="AT395" s="14"/>
      <c r="AU395" s="14"/>
      <c r="AV395" s="14"/>
      <c r="AW395" s="14"/>
    </row>
    <row r="396" spans="1:49" ht="12.75">
      <c r="A396" s="33"/>
      <c r="B396" s="34"/>
      <c r="C396" s="35"/>
      <c r="D396" s="35" t="s">
        <v>535</v>
      </c>
      <c r="E396" s="35" t="s">
        <v>536</v>
      </c>
      <c r="F396" s="36">
        <v>4106823</v>
      </c>
      <c r="G396" s="37">
        <v>19</v>
      </c>
      <c r="H396" s="36"/>
      <c r="I396" s="37"/>
      <c r="J396" s="36"/>
      <c r="K396" s="37"/>
      <c r="L396" s="36"/>
      <c r="M396" s="37"/>
      <c r="N396" s="36"/>
      <c r="O396" s="37"/>
      <c r="P396" s="36"/>
      <c r="Q396" s="37"/>
      <c r="R396" s="36"/>
      <c r="S396" s="37"/>
      <c r="T396" s="36"/>
      <c r="U396" s="37"/>
      <c r="V396" s="36"/>
      <c r="W396" s="37"/>
      <c r="X396" s="36"/>
      <c r="Y396" s="37"/>
      <c r="Z396" s="36"/>
      <c r="AA396" s="37"/>
      <c r="AB396" s="38">
        <f t="shared" si="12"/>
        <v>0</v>
      </c>
      <c r="AC396" s="39">
        <f t="shared" si="13"/>
        <v>0</v>
      </c>
      <c r="AD396" s="36">
        <v>-92144</v>
      </c>
      <c r="AE396" s="37">
        <v>0</v>
      </c>
      <c r="AF396" s="36">
        <v>4014679</v>
      </c>
      <c r="AG396" s="40">
        <v>19</v>
      </c>
      <c r="AH396" s="14"/>
      <c r="AI396" s="14"/>
      <c r="AJ396" s="14"/>
      <c r="AK396" s="14"/>
      <c r="AL396" s="14"/>
      <c r="AM396" s="14"/>
      <c r="AN396" s="14"/>
      <c r="AO396" s="14"/>
      <c r="AP396" s="14"/>
      <c r="AQ396" s="14"/>
      <c r="AR396" s="14"/>
      <c r="AS396" s="14"/>
      <c r="AT396" s="14"/>
      <c r="AU396" s="14"/>
      <c r="AV396" s="14"/>
      <c r="AW396" s="14"/>
    </row>
    <row r="397" spans="1:49" ht="12.75">
      <c r="A397" s="33"/>
      <c r="B397" s="34"/>
      <c r="C397" s="35"/>
      <c r="D397" s="35" t="s">
        <v>537</v>
      </c>
      <c r="E397" s="35" t="s">
        <v>538</v>
      </c>
      <c r="F397" s="36">
        <v>456339</v>
      </c>
      <c r="G397" s="37">
        <v>3.5</v>
      </c>
      <c r="H397" s="36"/>
      <c r="I397" s="37"/>
      <c r="J397" s="36">
        <v>20000</v>
      </c>
      <c r="K397" s="37">
        <v>0</v>
      </c>
      <c r="L397" s="36"/>
      <c r="M397" s="37"/>
      <c r="N397" s="36"/>
      <c r="O397" s="37"/>
      <c r="P397" s="36"/>
      <c r="Q397" s="37"/>
      <c r="R397" s="36"/>
      <c r="S397" s="37"/>
      <c r="T397" s="36"/>
      <c r="U397" s="37"/>
      <c r="V397" s="36"/>
      <c r="W397" s="37"/>
      <c r="X397" s="36"/>
      <c r="Y397" s="37"/>
      <c r="Z397" s="36"/>
      <c r="AA397" s="37"/>
      <c r="AB397" s="38">
        <f t="shared" si="12"/>
        <v>0</v>
      </c>
      <c r="AC397" s="39">
        <f t="shared" si="13"/>
        <v>0</v>
      </c>
      <c r="AD397" s="36">
        <v>25800</v>
      </c>
      <c r="AE397" s="37">
        <v>0</v>
      </c>
      <c r="AF397" s="36">
        <v>502139</v>
      </c>
      <c r="AG397" s="40">
        <v>3.5</v>
      </c>
      <c r="AH397" s="14"/>
      <c r="AI397" s="14"/>
      <c r="AJ397" s="14"/>
      <c r="AK397" s="14"/>
      <c r="AL397" s="14"/>
      <c r="AM397" s="14"/>
      <c r="AN397" s="14"/>
      <c r="AO397" s="14"/>
      <c r="AP397" s="14"/>
      <c r="AQ397" s="14"/>
      <c r="AR397" s="14"/>
      <c r="AS397" s="14"/>
      <c r="AT397" s="14"/>
      <c r="AU397" s="14"/>
      <c r="AV397" s="14"/>
      <c r="AW397" s="14"/>
    </row>
    <row r="398" spans="1:49" ht="12.75">
      <c r="A398" s="33"/>
      <c r="B398" s="34"/>
      <c r="C398" s="27" t="s">
        <v>539</v>
      </c>
      <c r="D398" s="27"/>
      <c r="E398" s="27"/>
      <c r="F398" s="28">
        <v>6329393</v>
      </c>
      <c r="G398" s="29">
        <v>35.1</v>
      </c>
      <c r="H398" s="28"/>
      <c r="I398" s="29"/>
      <c r="J398" s="28">
        <v>20000</v>
      </c>
      <c r="K398" s="29">
        <v>0</v>
      </c>
      <c r="L398" s="28"/>
      <c r="M398" s="29"/>
      <c r="N398" s="28"/>
      <c r="O398" s="29"/>
      <c r="P398" s="28"/>
      <c r="Q398" s="29"/>
      <c r="R398" s="28"/>
      <c r="S398" s="29"/>
      <c r="T398" s="28"/>
      <c r="U398" s="29"/>
      <c r="V398" s="28"/>
      <c r="W398" s="29"/>
      <c r="X398" s="28"/>
      <c r="Y398" s="29"/>
      <c r="Z398" s="28"/>
      <c r="AA398" s="29"/>
      <c r="AB398" s="30">
        <f t="shared" si="12"/>
        <v>0</v>
      </c>
      <c r="AC398" s="31">
        <f t="shared" si="13"/>
        <v>0</v>
      </c>
      <c r="AD398" s="28">
        <v>-66344</v>
      </c>
      <c r="AE398" s="29">
        <v>0</v>
      </c>
      <c r="AF398" s="28">
        <v>6283049</v>
      </c>
      <c r="AG398" s="32">
        <v>35.1</v>
      </c>
      <c r="AH398" s="14"/>
      <c r="AI398" s="14"/>
      <c r="AJ398" s="14"/>
      <c r="AK398" s="14"/>
      <c r="AL398" s="14"/>
      <c r="AM398" s="14"/>
      <c r="AN398" s="14"/>
      <c r="AO398" s="14"/>
      <c r="AP398" s="14"/>
      <c r="AQ398" s="14"/>
      <c r="AR398" s="14"/>
      <c r="AS398" s="14"/>
      <c r="AT398" s="14"/>
      <c r="AU398" s="14"/>
      <c r="AV398" s="14"/>
      <c r="AW398" s="14"/>
    </row>
    <row r="399" spans="1:49" ht="12.75">
      <c r="A399" s="33"/>
      <c r="B399" s="34">
        <v>101</v>
      </c>
      <c r="C399" s="27" t="s">
        <v>540</v>
      </c>
      <c r="D399" s="27"/>
      <c r="E399" s="27"/>
      <c r="F399" s="28"/>
      <c r="G399" s="29"/>
      <c r="H399" s="28"/>
      <c r="I399" s="29"/>
      <c r="J399" s="28"/>
      <c r="K399" s="29"/>
      <c r="L399" s="28"/>
      <c r="M399" s="29"/>
      <c r="N399" s="28"/>
      <c r="O399" s="29"/>
      <c r="P399" s="28"/>
      <c r="Q399" s="29"/>
      <c r="R399" s="28"/>
      <c r="S399" s="29"/>
      <c r="T399" s="28"/>
      <c r="U399" s="29"/>
      <c r="V399" s="28"/>
      <c r="W399" s="29"/>
      <c r="X399" s="28"/>
      <c r="Y399" s="29"/>
      <c r="Z399" s="28"/>
      <c r="AA399" s="29"/>
      <c r="AB399" s="30">
        <f t="shared" si="12"/>
        <v>0</v>
      </c>
      <c r="AC399" s="31">
        <f t="shared" si="13"/>
        <v>0</v>
      </c>
      <c r="AD399" s="28"/>
      <c r="AE399" s="29"/>
      <c r="AF399" s="28"/>
      <c r="AG399" s="32"/>
      <c r="AH399" s="14"/>
      <c r="AI399" s="14"/>
      <c r="AJ399" s="14"/>
      <c r="AK399" s="14"/>
      <c r="AL399" s="14"/>
      <c r="AM399" s="14"/>
      <c r="AN399" s="14"/>
      <c r="AO399" s="14"/>
      <c r="AP399" s="14"/>
      <c r="AQ399" s="14"/>
      <c r="AR399" s="14"/>
      <c r="AS399" s="14"/>
      <c r="AT399" s="14"/>
      <c r="AU399" s="14"/>
      <c r="AV399" s="14"/>
      <c r="AW399" s="14"/>
    </row>
    <row r="400" spans="1:49" ht="12.75">
      <c r="A400" s="33"/>
      <c r="B400" s="34"/>
      <c r="C400" s="35"/>
      <c r="D400" s="35" t="s">
        <v>541</v>
      </c>
      <c r="E400" s="35" t="s">
        <v>542</v>
      </c>
      <c r="F400" s="36">
        <v>29180168</v>
      </c>
      <c r="G400" s="37">
        <v>54.8</v>
      </c>
      <c r="H400" s="36"/>
      <c r="I400" s="37"/>
      <c r="J400" s="36">
        <v>-440722</v>
      </c>
      <c r="K400" s="37">
        <v>0</v>
      </c>
      <c r="L400" s="36"/>
      <c r="M400" s="37"/>
      <c r="N400" s="36"/>
      <c r="O400" s="37"/>
      <c r="P400" s="36"/>
      <c r="Q400" s="37"/>
      <c r="R400" s="36"/>
      <c r="S400" s="37"/>
      <c r="T400" s="36"/>
      <c r="U400" s="37"/>
      <c r="V400" s="36"/>
      <c r="W400" s="37"/>
      <c r="X400" s="36"/>
      <c r="Y400" s="37"/>
      <c r="Z400" s="36"/>
      <c r="AA400" s="37"/>
      <c r="AB400" s="38">
        <f t="shared" si="12"/>
        <v>0</v>
      </c>
      <c r="AC400" s="39">
        <f t="shared" si="13"/>
        <v>0</v>
      </c>
      <c r="AD400" s="36">
        <v>-376861</v>
      </c>
      <c r="AE400" s="37">
        <v>0</v>
      </c>
      <c r="AF400" s="36">
        <v>28362585</v>
      </c>
      <c r="AG400" s="40">
        <v>54.8</v>
      </c>
      <c r="AH400" s="14"/>
      <c r="AI400" s="14"/>
      <c r="AJ400" s="14"/>
      <c r="AK400" s="14"/>
      <c r="AL400" s="14"/>
      <c r="AM400" s="14"/>
      <c r="AN400" s="14"/>
      <c r="AO400" s="14"/>
      <c r="AP400" s="14"/>
      <c r="AQ400" s="14"/>
      <c r="AR400" s="14"/>
      <c r="AS400" s="14"/>
      <c r="AT400" s="14"/>
      <c r="AU400" s="14"/>
      <c r="AV400" s="14"/>
      <c r="AW400" s="14"/>
    </row>
    <row r="401" spans="1:49" ht="12.75">
      <c r="A401" s="33"/>
      <c r="B401" s="34"/>
      <c r="C401" s="35"/>
      <c r="D401" s="35" t="s">
        <v>543</v>
      </c>
      <c r="E401" s="35" t="s">
        <v>544</v>
      </c>
      <c r="F401" s="36">
        <v>5457809</v>
      </c>
      <c r="G401" s="37">
        <v>35.7</v>
      </c>
      <c r="H401" s="36"/>
      <c r="I401" s="37"/>
      <c r="J401" s="36"/>
      <c r="K401" s="37"/>
      <c r="L401" s="36"/>
      <c r="M401" s="37"/>
      <c r="N401" s="36"/>
      <c r="O401" s="37"/>
      <c r="P401" s="36"/>
      <c r="Q401" s="37"/>
      <c r="R401" s="36"/>
      <c r="S401" s="37"/>
      <c r="T401" s="36"/>
      <c r="U401" s="37"/>
      <c r="V401" s="36"/>
      <c r="W401" s="37"/>
      <c r="X401" s="36"/>
      <c r="Y401" s="37"/>
      <c r="Z401" s="36"/>
      <c r="AA401" s="37"/>
      <c r="AB401" s="38">
        <f t="shared" si="12"/>
        <v>0</v>
      </c>
      <c r="AC401" s="39">
        <f t="shared" si="13"/>
        <v>0</v>
      </c>
      <c r="AD401" s="36">
        <v>-91443</v>
      </c>
      <c r="AE401" s="37">
        <v>0</v>
      </c>
      <c r="AF401" s="36">
        <v>5366366</v>
      </c>
      <c r="AG401" s="40">
        <v>35.7</v>
      </c>
      <c r="AH401" s="14"/>
      <c r="AI401" s="14"/>
      <c r="AJ401" s="14"/>
      <c r="AK401" s="14"/>
      <c r="AL401" s="14"/>
      <c r="AM401" s="14"/>
      <c r="AN401" s="14"/>
      <c r="AO401" s="14"/>
      <c r="AP401" s="14"/>
      <c r="AQ401" s="14"/>
      <c r="AR401" s="14"/>
      <c r="AS401" s="14"/>
      <c r="AT401" s="14"/>
      <c r="AU401" s="14"/>
      <c r="AV401" s="14"/>
      <c r="AW401" s="14"/>
    </row>
    <row r="402" spans="1:49" ht="12.75">
      <c r="A402" s="33"/>
      <c r="B402" s="34"/>
      <c r="C402" s="35"/>
      <c r="D402" s="35" t="s">
        <v>545</v>
      </c>
      <c r="E402" s="35" t="s">
        <v>546</v>
      </c>
      <c r="F402" s="36">
        <v>47706667</v>
      </c>
      <c r="G402" s="37">
        <v>274.32</v>
      </c>
      <c r="H402" s="36"/>
      <c r="I402" s="37"/>
      <c r="J402" s="36"/>
      <c r="K402" s="37"/>
      <c r="L402" s="36"/>
      <c r="M402" s="37"/>
      <c r="N402" s="36"/>
      <c r="O402" s="37"/>
      <c r="P402" s="36"/>
      <c r="Q402" s="37"/>
      <c r="R402" s="36"/>
      <c r="S402" s="37"/>
      <c r="T402" s="36"/>
      <c r="U402" s="37"/>
      <c r="V402" s="36"/>
      <c r="W402" s="37"/>
      <c r="X402" s="36"/>
      <c r="Y402" s="37"/>
      <c r="Z402" s="36"/>
      <c r="AA402" s="37"/>
      <c r="AB402" s="38">
        <f t="shared" si="12"/>
        <v>0</v>
      </c>
      <c r="AC402" s="39">
        <f t="shared" si="13"/>
        <v>0</v>
      </c>
      <c r="AD402" s="36">
        <v>-643669</v>
      </c>
      <c r="AE402" s="37">
        <v>0</v>
      </c>
      <c r="AF402" s="36">
        <v>47062998</v>
      </c>
      <c r="AG402" s="40">
        <v>274.32</v>
      </c>
      <c r="AH402" s="14"/>
      <c r="AI402" s="14"/>
      <c r="AJ402" s="14"/>
      <c r="AK402" s="14"/>
      <c r="AL402" s="14"/>
      <c r="AM402" s="14"/>
      <c r="AN402" s="14"/>
      <c r="AO402" s="14"/>
      <c r="AP402" s="14"/>
      <c r="AQ402" s="14"/>
      <c r="AR402" s="14"/>
      <c r="AS402" s="14"/>
      <c r="AT402" s="14"/>
      <c r="AU402" s="14"/>
      <c r="AV402" s="14"/>
      <c r="AW402" s="14"/>
    </row>
    <row r="403" spans="1:49" ht="12.75">
      <c r="A403" s="33"/>
      <c r="B403" s="34"/>
      <c r="C403" s="35"/>
      <c r="D403" s="35" t="s">
        <v>547</v>
      </c>
      <c r="E403" s="35" t="s">
        <v>548</v>
      </c>
      <c r="F403" s="36">
        <v>8525770</v>
      </c>
      <c r="G403" s="37">
        <v>23.75</v>
      </c>
      <c r="H403" s="36"/>
      <c r="I403" s="37"/>
      <c r="J403" s="36"/>
      <c r="K403" s="37"/>
      <c r="L403" s="36"/>
      <c r="M403" s="37"/>
      <c r="N403" s="36"/>
      <c r="O403" s="37"/>
      <c r="P403" s="36"/>
      <c r="Q403" s="37"/>
      <c r="R403" s="36"/>
      <c r="S403" s="37"/>
      <c r="T403" s="36"/>
      <c r="U403" s="37"/>
      <c r="V403" s="36"/>
      <c r="W403" s="37"/>
      <c r="X403" s="36"/>
      <c r="Y403" s="37"/>
      <c r="Z403" s="36">
        <v>86707</v>
      </c>
      <c r="AA403" s="37">
        <v>0</v>
      </c>
      <c r="AB403" s="38">
        <f t="shared" si="12"/>
        <v>86707</v>
      </c>
      <c r="AC403" s="39">
        <f t="shared" si="13"/>
        <v>0</v>
      </c>
      <c r="AD403" s="36">
        <v>-32316</v>
      </c>
      <c r="AE403" s="37">
        <v>0</v>
      </c>
      <c r="AF403" s="36">
        <v>8580161</v>
      </c>
      <c r="AG403" s="40">
        <v>23.75</v>
      </c>
      <c r="AH403" s="14"/>
      <c r="AI403" s="14"/>
      <c r="AJ403" s="14"/>
      <c r="AK403" s="14"/>
      <c r="AL403" s="14"/>
      <c r="AM403" s="14"/>
      <c r="AN403" s="14"/>
      <c r="AO403" s="14"/>
      <c r="AP403" s="14"/>
      <c r="AQ403" s="14"/>
      <c r="AR403" s="14"/>
      <c r="AS403" s="14"/>
      <c r="AT403" s="14"/>
      <c r="AU403" s="14"/>
      <c r="AV403" s="14"/>
      <c r="AW403" s="14"/>
    </row>
    <row r="404" spans="1:49" ht="12.75">
      <c r="A404" s="33"/>
      <c r="B404" s="34"/>
      <c r="C404" s="27" t="s">
        <v>549</v>
      </c>
      <c r="D404" s="27"/>
      <c r="E404" s="27"/>
      <c r="F404" s="28">
        <v>90870414</v>
      </c>
      <c r="G404" s="29">
        <v>388.57</v>
      </c>
      <c r="H404" s="28"/>
      <c r="I404" s="29"/>
      <c r="J404" s="28">
        <v>-440722</v>
      </c>
      <c r="K404" s="29">
        <v>0</v>
      </c>
      <c r="L404" s="28"/>
      <c r="M404" s="29"/>
      <c r="N404" s="28"/>
      <c r="O404" s="29"/>
      <c r="P404" s="28"/>
      <c r="Q404" s="29"/>
      <c r="R404" s="28"/>
      <c r="S404" s="29"/>
      <c r="T404" s="28"/>
      <c r="U404" s="29"/>
      <c r="V404" s="28"/>
      <c r="W404" s="29"/>
      <c r="X404" s="28"/>
      <c r="Y404" s="29"/>
      <c r="Z404" s="28">
        <v>86707</v>
      </c>
      <c r="AA404" s="29">
        <v>0</v>
      </c>
      <c r="AB404" s="30">
        <f t="shared" si="12"/>
        <v>86707</v>
      </c>
      <c r="AC404" s="31">
        <f t="shared" si="13"/>
        <v>0</v>
      </c>
      <c r="AD404" s="28">
        <v>-1144289</v>
      </c>
      <c r="AE404" s="29">
        <v>0</v>
      </c>
      <c r="AF404" s="28">
        <v>89372110</v>
      </c>
      <c r="AG404" s="32">
        <v>388.57</v>
      </c>
      <c r="AH404" s="14"/>
      <c r="AI404" s="14"/>
      <c r="AJ404" s="14"/>
      <c r="AK404" s="14"/>
      <c r="AL404" s="14"/>
      <c r="AM404" s="14"/>
      <c r="AN404" s="14"/>
      <c r="AO404" s="14"/>
      <c r="AP404" s="14"/>
      <c r="AQ404" s="14"/>
      <c r="AR404" s="14"/>
      <c r="AS404" s="14"/>
      <c r="AT404" s="14"/>
      <c r="AU404" s="14"/>
      <c r="AV404" s="14"/>
      <c r="AW404" s="14"/>
    </row>
    <row r="405" spans="1:49" ht="12.75">
      <c r="A405" s="33"/>
      <c r="B405" s="34">
        <v>102</v>
      </c>
      <c r="C405" s="27" t="s">
        <v>550</v>
      </c>
      <c r="D405" s="27"/>
      <c r="E405" s="27"/>
      <c r="F405" s="28"/>
      <c r="G405" s="29"/>
      <c r="H405" s="28"/>
      <c r="I405" s="29"/>
      <c r="J405" s="28"/>
      <c r="K405" s="29"/>
      <c r="L405" s="28"/>
      <c r="M405" s="29"/>
      <c r="N405" s="28"/>
      <c r="O405" s="29"/>
      <c r="P405" s="28"/>
      <c r="Q405" s="29"/>
      <c r="R405" s="28"/>
      <c r="S405" s="29"/>
      <c r="T405" s="28"/>
      <c r="U405" s="29"/>
      <c r="V405" s="28"/>
      <c r="W405" s="29"/>
      <c r="X405" s="28"/>
      <c r="Y405" s="29"/>
      <c r="Z405" s="28"/>
      <c r="AA405" s="29"/>
      <c r="AB405" s="30">
        <f t="shared" si="12"/>
        <v>0</v>
      </c>
      <c r="AC405" s="31">
        <f t="shared" si="13"/>
        <v>0</v>
      </c>
      <c r="AD405" s="28"/>
      <c r="AE405" s="29"/>
      <c r="AF405" s="28"/>
      <c r="AG405" s="32"/>
      <c r="AH405" s="14"/>
      <c r="AI405" s="14"/>
      <c r="AJ405" s="14"/>
      <c r="AK405" s="14"/>
      <c r="AL405" s="14"/>
      <c r="AM405" s="14"/>
      <c r="AN405" s="14"/>
      <c r="AO405" s="14"/>
      <c r="AP405" s="14"/>
      <c r="AQ405" s="14"/>
      <c r="AR405" s="14"/>
      <c r="AS405" s="14"/>
      <c r="AT405" s="14"/>
      <c r="AU405" s="14"/>
      <c r="AV405" s="14"/>
      <c r="AW405" s="14"/>
    </row>
    <row r="406" spans="1:49" ht="12.75">
      <c r="A406" s="33"/>
      <c r="B406" s="34"/>
      <c r="C406" s="35"/>
      <c r="D406" s="35" t="s">
        <v>551</v>
      </c>
      <c r="E406" s="35" t="s">
        <v>550</v>
      </c>
      <c r="F406" s="36">
        <v>3027843</v>
      </c>
      <c r="G406" s="37">
        <v>14</v>
      </c>
      <c r="H406" s="36"/>
      <c r="I406" s="37"/>
      <c r="J406" s="36"/>
      <c r="K406" s="37"/>
      <c r="L406" s="36"/>
      <c r="M406" s="37"/>
      <c r="N406" s="36"/>
      <c r="O406" s="37"/>
      <c r="P406" s="36"/>
      <c r="Q406" s="37"/>
      <c r="R406" s="36"/>
      <c r="S406" s="37"/>
      <c r="T406" s="36"/>
      <c r="U406" s="37"/>
      <c r="V406" s="36"/>
      <c r="W406" s="37"/>
      <c r="X406" s="36"/>
      <c r="Y406" s="37"/>
      <c r="Z406" s="36"/>
      <c r="AA406" s="37"/>
      <c r="AB406" s="38">
        <f t="shared" si="12"/>
        <v>0</v>
      </c>
      <c r="AC406" s="39">
        <f t="shared" si="13"/>
        <v>0</v>
      </c>
      <c r="AD406" s="36">
        <v>-33529</v>
      </c>
      <c r="AE406" s="37">
        <v>0</v>
      </c>
      <c r="AF406" s="36">
        <v>2994314</v>
      </c>
      <c r="AG406" s="40">
        <v>14</v>
      </c>
      <c r="AH406" s="14"/>
      <c r="AI406" s="14"/>
      <c r="AJ406" s="14"/>
      <c r="AK406" s="14"/>
      <c r="AL406" s="14"/>
      <c r="AM406" s="14"/>
      <c r="AN406" s="14"/>
      <c r="AO406" s="14"/>
      <c r="AP406" s="14"/>
      <c r="AQ406" s="14"/>
      <c r="AR406" s="14"/>
      <c r="AS406" s="14"/>
      <c r="AT406" s="14"/>
      <c r="AU406" s="14"/>
      <c r="AV406" s="14"/>
      <c r="AW406" s="14"/>
    </row>
    <row r="407" spans="1:49" ht="12.75">
      <c r="A407" s="33"/>
      <c r="B407" s="34"/>
      <c r="C407" s="27" t="s">
        <v>552</v>
      </c>
      <c r="D407" s="27"/>
      <c r="E407" s="27"/>
      <c r="F407" s="28">
        <v>3027843</v>
      </c>
      <c r="G407" s="29">
        <v>14</v>
      </c>
      <c r="H407" s="28"/>
      <c r="I407" s="29"/>
      <c r="J407" s="28"/>
      <c r="K407" s="29"/>
      <c r="L407" s="28"/>
      <c r="M407" s="29"/>
      <c r="N407" s="28"/>
      <c r="O407" s="29"/>
      <c r="P407" s="28"/>
      <c r="Q407" s="29"/>
      <c r="R407" s="28"/>
      <c r="S407" s="29"/>
      <c r="T407" s="28"/>
      <c r="U407" s="29"/>
      <c r="V407" s="28"/>
      <c r="W407" s="29"/>
      <c r="X407" s="28"/>
      <c r="Y407" s="29"/>
      <c r="Z407" s="28"/>
      <c r="AA407" s="29"/>
      <c r="AB407" s="30">
        <f t="shared" si="12"/>
        <v>0</v>
      </c>
      <c r="AC407" s="31">
        <f t="shared" si="13"/>
        <v>0</v>
      </c>
      <c r="AD407" s="28">
        <v>-33529</v>
      </c>
      <c r="AE407" s="29">
        <v>0</v>
      </c>
      <c r="AF407" s="28">
        <v>2994314</v>
      </c>
      <c r="AG407" s="32">
        <v>14</v>
      </c>
      <c r="AH407" s="14"/>
      <c r="AI407" s="14"/>
      <c r="AJ407" s="14"/>
      <c r="AK407" s="14"/>
      <c r="AL407" s="14"/>
      <c r="AM407" s="14"/>
      <c r="AN407" s="14"/>
      <c r="AO407" s="14"/>
      <c r="AP407" s="14"/>
      <c r="AQ407" s="14"/>
      <c r="AR407" s="14"/>
      <c r="AS407" s="14"/>
      <c r="AT407" s="14"/>
      <c r="AU407" s="14"/>
      <c r="AV407" s="14"/>
      <c r="AW407" s="14"/>
    </row>
    <row r="408" spans="1:49" ht="12.75">
      <c r="A408" s="33"/>
      <c r="B408" s="34">
        <v>103</v>
      </c>
      <c r="C408" s="27" t="s">
        <v>553</v>
      </c>
      <c r="D408" s="27"/>
      <c r="E408" s="27"/>
      <c r="F408" s="28"/>
      <c r="G408" s="29"/>
      <c r="H408" s="28"/>
      <c r="I408" s="29"/>
      <c r="J408" s="28"/>
      <c r="K408" s="29"/>
      <c r="L408" s="28"/>
      <c r="M408" s="29"/>
      <c r="N408" s="28"/>
      <c r="O408" s="29"/>
      <c r="P408" s="28"/>
      <c r="Q408" s="29"/>
      <c r="R408" s="28"/>
      <c r="S408" s="29"/>
      <c r="T408" s="28"/>
      <c r="U408" s="29"/>
      <c r="V408" s="28"/>
      <c r="W408" s="29"/>
      <c r="X408" s="28"/>
      <c r="Y408" s="29"/>
      <c r="Z408" s="28"/>
      <c r="AA408" s="29"/>
      <c r="AB408" s="30">
        <f t="shared" si="12"/>
        <v>0</v>
      </c>
      <c r="AC408" s="31">
        <f t="shared" si="13"/>
        <v>0</v>
      </c>
      <c r="AD408" s="28"/>
      <c r="AE408" s="29"/>
      <c r="AF408" s="28"/>
      <c r="AG408" s="32"/>
      <c r="AH408" s="14"/>
      <c r="AI408" s="14"/>
      <c r="AJ408" s="14"/>
      <c r="AK408" s="14"/>
      <c r="AL408" s="14"/>
      <c r="AM408" s="14"/>
      <c r="AN408" s="14"/>
      <c r="AO408" s="14"/>
      <c r="AP408" s="14"/>
      <c r="AQ408" s="14"/>
      <c r="AR408" s="14"/>
      <c r="AS408" s="14"/>
      <c r="AT408" s="14"/>
      <c r="AU408" s="14"/>
      <c r="AV408" s="14"/>
      <c r="AW408" s="14"/>
    </row>
    <row r="409" spans="1:49" ht="12.75">
      <c r="A409" s="33"/>
      <c r="B409" s="34"/>
      <c r="C409" s="35"/>
      <c r="D409" s="35" t="s">
        <v>554</v>
      </c>
      <c r="E409" s="35" t="s">
        <v>553</v>
      </c>
      <c r="F409" s="36">
        <v>2924237</v>
      </c>
      <c r="G409" s="37">
        <v>8</v>
      </c>
      <c r="H409" s="36"/>
      <c r="I409" s="37"/>
      <c r="J409" s="36"/>
      <c r="K409" s="37"/>
      <c r="L409" s="36"/>
      <c r="M409" s="37"/>
      <c r="N409" s="36"/>
      <c r="O409" s="37"/>
      <c r="P409" s="36"/>
      <c r="Q409" s="37"/>
      <c r="R409" s="36"/>
      <c r="S409" s="37"/>
      <c r="T409" s="36"/>
      <c r="U409" s="37"/>
      <c r="V409" s="36"/>
      <c r="W409" s="37"/>
      <c r="X409" s="36"/>
      <c r="Y409" s="37"/>
      <c r="Z409" s="36"/>
      <c r="AA409" s="37"/>
      <c r="AB409" s="38">
        <f t="shared" si="12"/>
        <v>0</v>
      </c>
      <c r="AC409" s="39">
        <f t="shared" si="13"/>
        <v>0</v>
      </c>
      <c r="AD409" s="36">
        <v>-20697</v>
      </c>
      <c r="AE409" s="37">
        <v>0</v>
      </c>
      <c r="AF409" s="36">
        <v>2903540</v>
      </c>
      <c r="AG409" s="40">
        <v>8</v>
      </c>
      <c r="AH409" s="14"/>
      <c r="AI409" s="14"/>
      <c r="AJ409" s="14"/>
      <c r="AK409" s="14"/>
      <c r="AL409" s="14"/>
      <c r="AM409" s="14"/>
      <c r="AN409" s="14"/>
      <c r="AO409" s="14"/>
      <c r="AP409" s="14"/>
      <c r="AQ409" s="14"/>
      <c r="AR409" s="14"/>
      <c r="AS409" s="14"/>
      <c r="AT409" s="14"/>
      <c r="AU409" s="14"/>
      <c r="AV409" s="14"/>
      <c r="AW409" s="14"/>
    </row>
    <row r="410" spans="1:49" ht="12.75">
      <c r="A410" s="33"/>
      <c r="B410" s="34"/>
      <c r="C410" s="27" t="s">
        <v>555</v>
      </c>
      <c r="D410" s="27"/>
      <c r="E410" s="27"/>
      <c r="F410" s="28">
        <v>2924237</v>
      </c>
      <c r="G410" s="29">
        <v>8</v>
      </c>
      <c r="H410" s="28"/>
      <c r="I410" s="29"/>
      <c r="J410" s="28"/>
      <c r="K410" s="29"/>
      <c r="L410" s="28"/>
      <c r="M410" s="29"/>
      <c r="N410" s="28"/>
      <c r="O410" s="29"/>
      <c r="P410" s="28"/>
      <c r="Q410" s="29"/>
      <c r="R410" s="28"/>
      <c r="S410" s="29"/>
      <c r="T410" s="28"/>
      <c r="U410" s="29"/>
      <c r="V410" s="28"/>
      <c r="W410" s="29"/>
      <c r="X410" s="28"/>
      <c r="Y410" s="29"/>
      <c r="Z410" s="28"/>
      <c r="AA410" s="29"/>
      <c r="AB410" s="30">
        <f t="shared" si="12"/>
        <v>0</v>
      </c>
      <c r="AC410" s="31">
        <f t="shared" si="13"/>
        <v>0</v>
      </c>
      <c r="AD410" s="28">
        <v>-20697</v>
      </c>
      <c r="AE410" s="29">
        <v>0</v>
      </c>
      <c r="AF410" s="28">
        <v>2903540</v>
      </c>
      <c r="AG410" s="32">
        <v>8</v>
      </c>
      <c r="AH410" s="14"/>
      <c r="AI410" s="14"/>
      <c r="AJ410" s="14"/>
      <c r="AK410" s="14"/>
      <c r="AL410" s="14"/>
      <c r="AM410" s="14"/>
      <c r="AN410" s="14"/>
      <c r="AO410" s="14"/>
      <c r="AP410" s="14"/>
      <c r="AQ410" s="14"/>
      <c r="AR410" s="14"/>
      <c r="AS410" s="14"/>
      <c r="AT410" s="14"/>
      <c r="AU410" s="14"/>
      <c r="AV410" s="14"/>
      <c r="AW410" s="14"/>
    </row>
    <row r="411" spans="1:49" ht="12.75">
      <c r="A411" s="33"/>
      <c r="B411" s="34">
        <v>104</v>
      </c>
      <c r="C411" s="27" t="s">
        <v>556</v>
      </c>
      <c r="D411" s="27"/>
      <c r="E411" s="27"/>
      <c r="F411" s="28"/>
      <c r="G411" s="29"/>
      <c r="H411" s="28"/>
      <c r="I411" s="29"/>
      <c r="J411" s="28"/>
      <c r="K411" s="29"/>
      <c r="L411" s="28"/>
      <c r="M411" s="29"/>
      <c r="N411" s="28"/>
      <c r="O411" s="29"/>
      <c r="P411" s="28"/>
      <c r="Q411" s="29"/>
      <c r="R411" s="28"/>
      <c r="S411" s="29"/>
      <c r="T411" s="28"/>
      <c r="U411" s="29"/>
      <c r="V411" s="28"/>
      <c r="W411" s="29"/>
      <c r="X411" s="28"/>
      <c r="Y411" s="29"/>
      <c r="Z411" s="28"/>
      <c r="AA411" s="29"/>
      <c r="AB411" s="30">
        <f t="shared" si="12"/>
        <v>0</v>
      </c>
      <c r="AC411" s="31">
        <f t="shared" si="13"/>
        <v>0</v>
      </c>
      <c r="AD411" s="28"/>
      <c r="AE411" s="29"/>
      <c r="AF411" s="28"/>
      <c r="AG411" s="32"/>
      <c r="AH411" s="14"/>
      <c r="AI411" s="14"/>
      <c r="AJ411" s="14"/>
      <c r="AK411" s="14"/>
      <c r="AL411" s="14"/>
      <c r="AM411" s="14"/>
      <c r="AN411" s="14"/>
      <c r="AO411" s="14"/>
      <c r="AP411" s="14"/>
      <c r="AQ411" s="14"/>
      <c r="AR411" s="14"/>
      <c r="AS411" s="14"/>
      <c r="AT411" s="14"/>
      <c r="AU411" s="14"/>
      <c r="AV411" s="14"/>
      <c r="AW411" s="14"/>
    </row>
    <row r="412" spans="1:49" ht="12.75">
      <c r="A412" s="33"/>
      <c r="B412" s="34"/>
      <c r="C412" s="35"/>
      <c r="D412" s="35" t="s">
        <v>557</v>
      </c>
      <c r="E412" s="35" t="s">
        <v>558</v>
      </c>
      <c r="F412" s="36">
        <v>33872701</v>
      </c>
      <c r="G412" s="37">
        <v>58</v>
      </c>
      <c r="H412" s="36"/>
      <c r="I412" s="37"/>
      <c r="J412" s="36"/>
      <c r="K412" s="37"/>
      <c r="L412" s="36"/>
      <c r="M412" s="37"/>
      <c r="N412" s="36"/>
      <c r="O412" s="37"/>
      <c r="P412" s="36"/>
      <c r="Q412" s="37"/>
      <c r="R412" s="36"/>
      <c r="S412" s="37"/>
      <c r="T412" s="36"/>
      <c r="U412" s="37"/>
      <c r="V412" s="36"/>
      <c r="W412" s="37"/>
      <c r="X412" s="36"/>
      <c r="Y412" s="37"/>
      <c r="Z412" s="36"/>
      <c r="AA412" s="37"/>
      <c r="AB412" s="38">
        <f t="shared" si="12"/>
        <v>0</v>
      </c>
      <c r="AC412" s="39">
        <f t="shared" si="13"/>
        <v>0</v>
      </c>
      <c r="AD412" s="36">
        <v>0</v>
      </c>
      <c r="AE412" s="37">
        <v>0</v>
      </c>
      <c r="AF412" s="36">
        <v>33872701</v>
      </c>
      <c r="AG412" s="40">
        <v>58</v>
      </c>
      <c r="AH412" s="14"/>
      <c r="AI412" s="14"/>
      <c r="AJ412" s="14"/>
      <c r="AK412" s="14"/>
      <c r="AL412" s="14"/>
      <c r="AM412" s="14"/>
      <c r="AN412" s="14"/>
      <c r="AO412" s="14"/>
      <c r="AP412" s="14"/>
      <c r="AQ412" s="14"/>
      <c r="AR412" s="14"/>
      <c r="AS412" s="14"/>
      <c r="AT412" s="14"/>
      <c r="AU412" s="14"/>
      <c r="AV412" s="14"/>
      <c r="AW412" s="14"/>
    </row>
    <row r="413" spans="1:49" ht="12.75">
      <c r="A413" s="33"/>
      <c r="B413" s="34"/>
      <c r="C413" s="35"/>
      <c r="D413" s="35" t="s">
        <v>559</v>
      </c>
      <c r="E413" s="35" t="s">
        <v>560</v>
      </c>
      <c r="F413" s="36">
        <v>64144294</v>
      </c>
      <c r="G413" s="37">
        <v>312</v>
      </c>
      <c r="H413" s="36"/>
      <c r="I413" s="37"/>
      <c r="J413" s="36"/>
      <c r="K413" s="37"/>
      <c r="L413" s="36"/>
      <c r="M413" s="37"/>
      <c r="N413" s="36"/>
      <c r="O413" s="37"/>
      <c r="P413" s="36"/>
      <c r="Q413" s="37"/>
      <c r="R413" s="36"/>
      <c r="S413" s="37"/>
      <c r="T413" s="36"/>
      <c r="U413" s="37"/>
      <c r="V413" s="36"/>
      <c r="W413" s="37"/>
      <c r="X413" s="36"/>
      <c r="Y413" s="37"/>
      <c r="Z413" s="36"/>
      <c r="AA413" s="37"/>
      <c r="AB413" s="38">
        <f t="shared" si="12"/>
        <v>0</v>
      </c>
      <c r="AC413" s="39">
        <f t="shared" si="13"/>
        <v>0</v>
      </c>
      <c r="AD413" s="36"/>
      <c r="AE413" s="37"/>
      <c r="AF413" s="36">
        <v>64144294</v>
      </c>
      <c r="AG413" s="40">
        <v>312</v>
      </c>
      <c r="AH413" s="14"/>
      <c r="AI413" s="14"/>
      <c r="AJ413" s="14"/>
      <c r="AK413" s="14"/>
      <c r="AL413" s="14"/>
      <c r="AM413" s="14"/>
      <c r="AN413" s="14"/>
      <c r="AO413" s="14"/>
      <c r="AP413" s="14"/>
      <c r="AQ413" s="14"/>
      <c r="AR413" s="14"/>
      <c r="AS413" s="14"/>
      <c r="AT413" s="14"/>
      <c r="AU413" s="14"/>
      <c r="AV413" s="14"/>
      <c r="AW413" s="14"/>
    </row>
    <row r="414" spans="1:49" ht="12.75">
      <c r="A414" s="33"/>
      <c r="B414" s="34"/>
      <c r="C414" s="35"/>
      <c r="D414" s="35" t="s">
        <v>561</v>
      </c>
      <c r="E414" s="35" t="s">
        <v>562</v>
      </c>
      <c r="F414" s="36">
        <v>11739418</v>
      </c>
      <c r="G414" s="37">
        <v>62</v>
      </c>
      <c r="H414" s="36"/>
      <c r="I414" s="37"/>
      <c r="J414" s="36">
        <v>190000</v>
      </c>
      <c r="K414" s="37">
        <v>0</v>
      </c>
      <c r="L414" s="36"/>
      <c r="M414" s="37"/>
      <c r="N414" s="36"/>
      <c r="O414" s="37"/>
      <c r="P414" s="36"/>
      <c r="Q414" s="37"/>
      <c r="R414" s="36"/>
      <c r="S414" s="37"/>
      <c r="T414" s="36"/>
      <c r="U414" s="37"/>
      <c r="V414" s="36"/>
      <c r="W414" s="37"/>
      <c r="X414" s="36"/>
      <c r="Y414" s="37"/>
      <c r="Z414" s="36"/>
      <c r="AA414" s="37"/>
      <c r="AB414" s="38">
        <f t="shared" si="12"/>
        <v>0</v>
      </c>
      <c r="AC414" s="39">
        <f t="shared" si="13"/>
        <v>0</v>
      </c>
      <c r="AD414" s="36"/>
      <c r="AE414" s="37"/>
      <c r="AF414" s="36">
        <v>11929418</v>
      </c>
      <c r="AG414" s="40">
        <v>62</v>
      </c>
      <c r="AH414" s="14"/>
      <c r="AI414" s="14"/>
      <c r="AJ414" s="14"/>
      <c r="AK414" s="14"/>
      <c r="AL414" s="14"/>
      <c r="AM414" s="14"/>
      <c r="AN414" s="14"/>
      <c r="AO414" s="14"/>
      <c r="AP414" s="14"/>
      <c r="AQ414" s="14"/>
      <c r="AR414" s="14"/>
      <c r="AS414" s="14"/>
      <c r="AT414" s="14"/>
      <c r="AU414" s="14"/>
      <c r="AV414" s="14"/>
      <c r="AW414" s="14"/>
    </row>
    <row r="415" spans="1:49" ht="12.75">
      <c r="A415" s="33"/>
      <c r="B415" s="34"/>
      <c r="C415" s="35"/>
      <c r="D415" s="35" t="s">
        <v>563</v>
      </c>
      <c r="E415" s="35" t="s">
        <v>564</v>
      </c>
      <c r="F415" s="36">
        <v>1263718</v>
      </c>
      <c r="G415" s="37">
        <v>141.7</v>
      </c>
      <c r="H415" s="36"/>
      <c r="I415" s="37"/>
      <c r="J415" s="36"/>
      <c r="K415" s="37"/>
      <c r="L415" s="36"/>
      <c r="M415" s="37"/>
      <c r="N415" s="36"/>
      <c r="O415" s="37"/>
      <c r="P415" s="36"/>
      <c r="Q415" s="37"/>
      <c r="R415" s="36"/>
      <c r="S415" s="37"/>
      <c r="T415" s="36"/>
      <c r="U415" s="37"/>
      <c r="V415" s="36"/>
      <c r="W415" s="37"/>
      <c r="X415" s="36"/>
      <c r="Y415" s="37"/>
      <c r="Z415" s="36"/>
      <c r="AA415" s="37"/>
      <c r="AB415" s="38">
        <f t="shared" si="12"/>
        <v>0</v>
      </c>
      <c r="AC415" s="39">
        <f t="shared" si="13"/>
        <v>0</v>
      </c>
      <c r="AD415" s="36"/>
      <c r="AE415" s="37"/>
      <c r="AF415" s="36">
        <v>1263718</v>
      </c>
      <c r="AG415" s="40">
        <v>141.7</v>
      </c>
      <c r="AH415" s="14"/>
      <c r="AI415" s="14"/>
      <c r="AJ415" s="14"/>
      <c r="AK415" s="14"/>
      <c r="AL415" s="14"/>
      <c r="AM415" s="14"/>
      <c r="AN415" s="14"/>
      <c r="AO415" s="14"/>
      <c r="AP415" s="14"/>
      <c r="AQ415" s="14"/>
      <c r="AR415" s="14"/>
      <c r="AS415" s="14"/>
      <c r="AT415" s="14"/>
      <c r="AU415" s="14"/>
      <c r="AV415" s="14"/>
      <c r="AW415" s="14"/>
    </row>
    <row r="416" spans="1:49" ht="12.75">
      <c r="A416" s="33"/>
      <c r="B416" s="34"/>
      <c r="C416" s="35"/>
      <c r="D416" s="35" t="s">
        <v>565</v>
      </c>
      <c r="E416" s="35" t="s">
        <v>566</v>
      </c>
      <c r="F416" s="36">
        <v>95685</v>
      </c>
      <c r="G416" s="37">
        <v>21</v>
      </c>
      <c r="H416" s="36"/>
      <c r="I416" s="37"/>
      <c r="J416" s="36"/>
      <c r="K416" s="37"/>
      <c r="L416" s="36"/>
      <c r="M416" s="37"/>
      <c r="N416" s="36"/>
      <c r="O416" s="37"/>
      <c r="P416" s="36"/>
      <c r="Q416" s="37"/>
      <c r="R416" s="36"/>
      <c r="S416" s="37"/>
      <c r="T416" s="36"/>
      <c r="U416" s="37"/>
      <c r="V416" s="36"/>
      <c r="W416" s="37"/>
      <c r="X416" s="36"/>
      <c r="Y416" s="37"/>
      <c r="Z416" s="36"/>
      <c r="AA416" s="37"/>
      <c r="AB416" s="38">
        <f t="shared" si="12"/>
        <v>0</v>
      </c>
      <c r="AC416" s="39">
        <f t="shared" si="13"/>
        <v>0</v>
      </c>
      <c r="AD416" s="36"/>
      <c r="AE416" s="37"/>
      <c r="AF416" s="36">
        <v>95685</v>
      </c>
      <c r="AG416" s="40">
        <v>21</v>
      </c>
      <c r="AH416" s="14"/>
      <c r="AI416" s="14"/>
      <c r="AJ416" s="14"/>
      <c r="AK416" s="14"/>
      <c r="AL416" s="14"/>
      <c r="AM416" s="14"/>
      <c r="AN416" s="14"/>
      <c r="AO416" s="14"/>
      <c r="AP416" s="14"/>
      <c r="AQ416" s="14"/>
      <c r="AR416" s="14"/>
      <c r="AS416" s="14"/>
      <c r="AT416" s="14"/>
      <c r="AU416" s="14"/>
      <c r="AV416" s="14"/>
      <c r="AW416" s="14"/>
    </row>
    <row r="417" spans="1:49" ht="12.75">
      <c r="A417" s="33"/>
      <c r="B417" s="34"/>
      <c r="C417" s="27" t="s">
        <v>567</v>
      </c>
      <c r="D417" s="27"/>
      <c r="E417" s="27"/>
      <c r="F417" s="28">
        <v>111115816</v>
      </c>
      <c r="G417" s="29">
        <v>594.7</v>
      </c>
      <c r="H417" s="28"/>
      <c r="I417" s="29"/>
      <c r="J417" s="28">
        <v>190000</v>
      </c>
      <c r="K417" s="29">
        <v>0</v>
      </c>
      <c r="L417" s="28"/>
      <c r="M417" s="29"/>
      <c r="N417" s="28"/>
      <c r="O417" s="29"/>
      <c r="P417" s="28"/>
      <c r="Q417" s="29"/>
      <c r="R417" s="28"/>
      <c r="S417" s="29"/>
      <c r="T417" s="28"/>
      <c r="U417" s="29"/>
      <c r="V417" s="28"/>
      <c r="W417" s="29"/>
      <c r="X417" s="28"/>
      <c r="Y417" s="29"/>
      <c r="Z417" s="28"/>
      <c r="AA417" s="29"/>
      <c r="AB417" s="30">
        <f t="shared" si="12"/>
        <v>0</v>
      </c>
      <c r="AC417" s="31">
        <f t="shared" si="13"/>
        <v>0</v>
      </c>
      <c r="AD417" s="28">
        <v>0</v>
      </c>
      <c r="AE417" s="29">
        <v>0</v>
      </c>
      <c r="AF417" s="28">
        <v>111305816</v>
      </c>
      <c r="AG417" s="32">
        <v>594.7</v>
      </c>
      <c r="AH417" s="14"/>
      <c r="AI417" s="14"/>
      <c r="AJ417" s="14"/>
      <c r="AK417" s="14"/>
      <c r="AL417" s="14"/>
      <c r="AM417" s="14"/>
      <c r="AN417" s="14"/>
      <c r="AO417" s="14"/>
      <c r="AP417" s="14"/>
      <c r="AQ417" s="14"/>
      <c r="AR417" s="14"/>
      <c r="AS417" s="14"/>
      <c r="AT417" s="14"/>
      <c r="AU417" s="14"/>
      <c r="AV417" s="14"/>
      <c r="AW417" s="14"/>
    </row>
    <row r="418" spans="1:49" ht="12.75">
      <c r="A418" s="33"/>
      <c r="B418" s="34">
        <v>105</v>
      </c>
      <c r="C418" s="27" t="s">
        <v>568</v>
      </c>
      <c r="D418" s="27"/>
      <c r="E418" s="27"/>
      <c r="F418" s="28"/>
      <c r="G418" s="29"/>
      <c r="H418" s="28"/>
      <c r="I418" s="29"/>
      <c r="J418" s="28"/>
      <c r="K418" s="29"/>
      <c r="L418" s="28"/>
      <c r="M418" s="29"/>
      <c r="N418" s="28"/>
      <c r="O418" s="29"/>
      <c r="P418" s="28"/>
      <c r="Q418" s="29"/>
      <c r="R418" s="28"/>
      <c r="S418" s="29"/>
      <c r="T418" s="28"/>
      <c r="U418" s="29"/>
      <c r="V418" s="28"/>
      <c r="W418" s="29"/>
      <c r="X418" s="28"/>
      <c r="Y418" s="29"/>
      <c r="Z418" s="28"/>
      <c r="AA418" s="29"/>
      <c r="AB418" s="30">
        <f t="shared" si="12"/>
        <v>0</v>
      </c>
      <c r="AC418" s="31">
        <f t="shared" si="13"/>
        <v>0</v>
      </c>
      <c r="AD418" s="28"/>
      <c r="AE418" s="29"/>
      <c r="AF418" s="28"/>
      <c r="AG418" s="32"/>
      <c r="AH418" s="14"/>
      <c r="AI418" s="14"/>
      <c r="AJ418" s="14"/>
      <c r="AK418" s="14"/>
      <c r="AL418" s="14"/>
      <c r="AM418" s="14"/>
      <c r="AN418" s="14"/>
      <c r="AO418" s="14"/>
      <c r="AP418" s="14"/>
      <c r="AQ418" s="14"/>
      <c r="AR418" s="14"/>
      <c r="AS418" s="14"/>
      <c r="AT418" s="14"/>
      <c r="AU418" s="14"/>
      <c r="AV418" s="14"/>
      <c r="AW418" s="14"/>
    </row>
    <row r="419" spans="1:49" ht="12.75">
      <c r="A419" s="33"/>
      <c r="B419" s="34"/>
      <c r="C419" s="35"/>
      <c r="D419" s="35" t="s">
        <v>569</v>
      </c>
      <c r="E419" s="35" t="s">
        <v>568</v>
      </c>
      <c r="F419" s="36">
        <v>36944719</v>
      </c>
      <c r="G419" s="37">
        <v>29</v>
      </c>
      <c r="H419" s="36"/>
      <c r="I419" s="37"/>
      <c r="J419" s="36"/>
      <c r="K419" s="37"/>
      <c r="L419" s="36"/>
      <c r="M419" s="37"/>
      <c r="N419" s="36"/>
      <c r="O419" s="37"/>
      <c r="P419" s="36"/>
      <c r="Q419" s="37"/>
      <c r="R419" s="36"/>
      <c r="S419" s="37"/>
      <c r="T419" s="36"/>
      <c r="U419" s="37"/>
      <c r="V419" s="36"/>
      <c r="W419" s="37"/>
      <c r="X419" s="36"/>
      <c r="Y419" s="37"/>
      <c r="Z419" s="36"/>
      <c r="AA419" s="37"/>
      <c r="AB419" s="38">
        <f t="shared" si="12"/>
        <v>0</v>
      </c>
      <c r="AC419" s="39">
        <f t="shared" si="13"/>
        <v>0</v>
      </c>
      <c r="AD419" s="36">
        <v>-69300</v>
      </c>
      <c r="AE419" s="37">
        <v>0</v>
      </c>
      <c r="AF419" s="36">
        <v>36875419</v>
      </c>
      <c r="AG419" s="40">
        <v>29</v>
      </c>
      <c r="AH419" s="14"/>
      <c r="AI419" s="14"/>
      <c r="AJ419" s="14"/>
      <c r="AK419" s="14"/>
      <c r="AL419" s="14"/>
      <c r="AM419" s="14"/>
      <c r="AN419" s="14"/>
      <c r="AO419" s="14"/>
      <c r="AP419" s="14"/>
      <c r="AQ419" s="14"/>
      <c r="AR419" s="14"/>
      <c r="AS419" s="14"/>
      <c r="AT419" s="14"/>
      <c r="AU419" s="14"/>
      <c r="AV419" s="14"/>
      <c r="AW419" s="14"/>
    </row>
    <row r="420" spans="1:49" ht="12.75">
      <c r="A420" s="33"/>
      <c r="B420" s="34"/>
      <c r="C420" s="27" t="s">
        <v>570</v>
      </c>
      <c r="D420" s="27"/>
      <c r="E420" s="27"/>
      <c r="F420" s="28">
        <v>36944719</v>
      </c>
      <c r="G420" s="29">
        <v>29</v>
      </c>
      <c r="H420" s="28"/>
      <c r="I420" s="29"/>
      <c r="J420" s="28"/>
      <c r="K420" s="29"/>
      <c r="L420" s="28"/>
      <c r="M420" s="29"/>
      <c r="N420" s="28"/>
      <c r="O420" s="29"/>
      <c r="P420" s="28"/>
      <c r="Q420" s="29"/>
      <c r="R420" s="28"/>
      <c r="S420" s="29"/>
      <c r="T420" s="28"/>
      <c r="U420" s="29"/>
      <c r="V420" s="28"/>
      <c r="W420" s="29"/>
      <c r="X420" s="28"/>
      <c r="Y420" s="29"/>
      <c r="Z420" s="28"/>
      <c r="AA420" s="29"/>
      <c r="AB420" s="30">
        <f t="shared" si="12"/>
        <v>0</v>
      </c>
      <c r="AC420" s="31">
        <f t="shared" si="13"/>
        <v>0</v>
      </c>
      <c r="AD420" s="28">
        <v>-69300</v>
      </c>
      <c r="AE420" s="29">
        <v>0</v>
      </c>
      <c r="AF420" s="28">
        <v>36875419</v>
      </c>
      <c r="AG420" s="32">
        <v>29</v>
      </c>
      <c r="AH420" s="14"/>
      <c r="AI420" s="14"/>
      <c r="AJ420" s="14"/>
      <c r="AK420" s="14"/>
      <c r="AL420" s="14"/>
      <c r="AM420" s="14"/>
      <c r="AN420" s="14"/>
      <c r="AO420" s="14"/>
      <c r="AP420" s="14"/>
      <c r="AQ420" s="14"/>
      <c r="AR420" s="14"/>
      <c r="AS420" s="14"/>
      <c r="AT420" s="14"/>
      <c r="AU420" s="14"/>
      <c r="AV420" s="14"/>
      <c r="AW420" s="14"/>
    </row>
    <row r="421" spans="1:49" ht="12.75">
      <c r="A421" s="33"/>
      <c r="B421" s="34">
        <v>106</v>
      </c>
      <c r="C421" s="27" t="s">
        <v>571</v>
      </c>
      <c r="D421" s="27"/>
      <c r="E421" s="27"/>
      <c r="F421" s="28"/>
      <c r="G421" s="29"/>
      <c r="H421" s="28"/>
      <c r="I421" s="29"/>
      <c r="J421" s="28"/>
      <c r="K421" s="29"/>
      <c r="L421" s="28"/>
      <c r="M421" s="29"/>
      <c r="N421" s="28"/>
      <c r="O421" s="29"/>
      <c r="P421" s="28"/>
      <c r="Q421" s="29"/>
      <c r="R421" s="28"/>
      <c r="S421" s="29"/>
      <c r="T421" s="28"/>
      <c r="U421" s="29"/>
      <c r="V421" s="28"/>
      <c r="W421" s="29"/>
      <c r="X421" s="28"/>
      <c r="Y421" s="29"/>
      <c r="Z421" s="28"/>
      <c r="AA421" s="29"/>
      <c r="AB421" s="30">
        <f t="shared" si="12"/>
        <v>0</v>
      </c>
      <c r="AC421" s="31">
        <f t="shared" si="13"/>
        <v>0</v>
      </c>
      <c r="AD421" s="28"/>
      <c r="AE421" s="29"/>
      <c r="AF421" s="28"/>
      <c r="AG421" s="32"/>
      <c r="AH421" s="14"/>
      <c r="AI421" s="14"/>
      <c r="AJ421" s="14"/>
      <c r="AK421" s="14"/>
      <c r="AL421" s="14"/>
      <c r="AM421" s="14"/>
      <c r="AN421" s="14"/>
      <c r="AO421" s="14"/>
      <c r="AP421" s="14"/>
      <c r="AQ421" s="14"/>
      <c r="AR421" s="14"/>
      <c r="AS421" s="14"/>
      <c r="AT421" s="14"/>
      <c r="AU421" s="14"/>
      <c r="AV421" s="14"/>
      <c r="AW421" s="14"/>
    </row>
    <row r="422" spans="1:49" ht="12.75">
      <c r="A422" s="33"/>
      <c r="B422" s="34"/>
      <c r="C422" s="35"/>
      <c r="D422" s="35" t="s">
        <v>572</v>
      </c>
      <c r="E422" s="35" t="s">
        <v>573</v>
      </c>
      <c r="F422" s="36">
        <v>9126612</v>
      </c>
      <c r="G422" s="37">
        <v>23.5</v>
      </c>
      <c r="H422" s="36"/>
      <c r="I422" s="37"/>
      <c r="J422" s="36">
        <v>187687</v>
      </c>
      <c r="K422" s="37">
        <v>0</v>
      </c>
      <c r="L422" s="36"/>
      <c r="M422" s="37"/>
      <c r="N422" s="36"/>
      <c r="O422" s="37"/>
      <c r="P422" s="36"/>
      <c r="Q422" s="37"/>
      <c r="R422" s="36"/>
      <c r="S422" s="37"/>
      <c r="T422" s="36"/>
      <c r="U422" s="37"/>
      <c r="V422" s="36"/>
      <c r="W422" s="37"/>
      <c r="X422" s="36"/>
      <c r="Y422" s="37"/>
      <c r="Z422" s="36"/>
      <c r="AA422" s="37"/>
      <c r="AB422" s="38">
        <f t="shared" si="12"/>
        <v>0</v>
      </c>
      <c r="AC422" s="39">
        <f t="shared" si="13"/>
        <v>0</v>
      </c>
      <c r="AD422" s="36">
        <v>-459957</v>
      </c>
      <c r="AE422" s="37">
        <v>0</v>
      </c>
      <c r="AF422" s="36">
        <v>8854342</v>
      </c>
      <c r="AG422" s="40">
        <v>23.5</v>
      </c>
      <c r="AH422" s="14"/>
      <c r="AI422" s="14"/>
      <c r="AJ422" s="14"/>
      <c r="AK422" s="14"/>
      <c r="AL422" s="14"/>
      <c r="AM422" s="14"/>
      <c r="AN422" s="14"/>
      <c r="AO422" s="14"/>
      <c r="AP422" s="14"/>
      <c r="AQ422" s="14"/>
      <c r="AR422" s="14"/>
      <c r="AS422" s="14"/>
      <c r="AT422" s="14"/>
      <c r="AU422" s="14"/>
      <c r="AV422" s="14"/>
      <c r="AW422" s="14"/>
    </row>
    <row r="423" spans="1:49" ht="12.75">
      <c r="A423" s="33"/>
      <c r="B423" s="34"/>
      <c r="C423" s="35"/>
      <c r="D423" s="35" t="s">
        <v>574</v>
      </c>
      <c r="E423" s="35" t="s">
        <v>575</v>
      </c>
      <c r="F423" s="36">
        <v>3981794</v>
      </c>
      <c r="G423" s="37">
        <v>31</v>
      </c>
      <c r="H423" s="36"/>
      <c r="I423" s="37"/>
      <c r="J423" s="36">
        <v>31655</v>
      </c>
      <c r="K423" s="37">
        <v>0</v>
      </c>
      <c r="L423" s="36"/>
      <c r="M423" s="37"/>
      <c r="N423" s="36"/>
      <c r="O423" s="37"/>
      <c r="P423" s="36"/>
      <c r="Q423" s="37"/>
      <c r="R423" s="36"/>
      <c r="S423" s="37"/>
      <c r="T423" s="36"/>
      <c r="U423" s="37"/>
      <c r="V423" s="36"/>
      <c r="W423" s="37"/>
      <c r="X423" s="36"/>
      <c r="Y423" s="37"/>
      <c r="Z423" s="36"/>
      <c r="AA423" s="37"/>
      <c r="AB423" s="38">
        <f t="shared" si="12"/>
        <v>0</v>
      </c>
      <c r="AC423" s="39">
        <f t="shared" si="13"/>
        <v>0</v>
      </c>
      <c r="AD423" s="36"/>
      <c r="AE423" s="37"/>
      <c r="AF423" s="36">
        <v>4013449</v>
      </c>
      <c r="AG423" s="40">
        <v>31</v>
      </c>
      <c r="AH423" s="14"/>
      <c r="AI423" s="14"/>
      <c r="AJ423" s="14"/>
      <c r="AK423" s="14"/>
      <c r="AL423" s="14"/>
      <c r="AM423" s="14"/>
      <c r="AN423" s="14"/>
      <c r="AO423" s="14"/>
      <c r="AP423" s="14"/>
      <c r="AQ423" s="14"/>
      <c r="AR423" s="14"/>
      <c r="AS423" s="14"/>
      <c r="AT423" s="14"/>
      <c r="AU423" s="14"/>
      <c r="AV423" s="14"/>
      <c r="AW423" s="14"/>
    </row>
    <row r="424" spans="1:49" ht="12.75">
      <c r="A424" s="33"/>
      <c r="B424" s="34"/>
      <c r="C424" s="35"/>
      <c r="D424" s="35" t="s">
        <v>576</v>
      </c>
      <c r="E424" s="35" t="s">
        <v>577</v>
      </c>
      <c r="F424" s="36">
        <v>5750761</v>
      </c>
      <c r="G424" s="37">
        <v>48</v>
      </c>
      <c r="H424" s="36"/>
      <c r="I424" s="37"/>
      <c r="J424" s="36"/>
      <c r="K424" s="37"/>
      <c r="L424" s="36"/>
      <c r="M424" s="37"/>
      <c r="N424" s="36"/>
      <c r="O424" s="37"/>
      <c r="P424" s="36"/>
      <c r="Q424" s="37"/>
      <c r="R424" s="36"/>
      <c r="S424" s="37"/>
      <c r="T424" s="36"/>
      <c r="U424" s="37"/>
      <c r="V424" s="36"/>
      <c r="W424" s="37"/>
      <c r="X424" s="36"/>
      <c r="Y424" s="37"/>
      <c r="Z424" s="36"/>
      <c r="AA424" s="37"/>
      <c r="AB424" s="38">
        <f t="shared" si="12"/>
        <v>0</v>
      </c>
      <c r="AC424" s="39">
        <f t="shared" si="13"/>
        <v>0</v>
      </c>
      <c r="AD424" s="36"/>
      <c r="AE424" s="37"/>
      <c r="AF424" s="36">
        <v>5750761</v>
      </c>
      <c r="AG424" s="40">
        <v>48</v>
      </c>
      <c r="AH424" s="14"/>
      <c r="AI424" s="14"/>
      <c r="AJ424" s="14"/>
      <c r="AK424" s="14"/>
      <c r="AL424" s="14"/>
      <c r="AM424" s="14"/>
      <c r="AN424" s="14"/>
      <c r="AO424" s="14"/>
      <c r="AP424" s="14"/>
      <c r="AQ424" s="14"/>
      <c r="AR424" s="14"/>
      <c r="AS424" s="14"/>
      <c r="AT424" s="14"/>
      <c r="AU424" s="14"/>
      <c r="AV424" s="14"/>
      <c r="AW424" s="14"/>
    </row>
    <row r="425" spans="1:49" ht="12.75">
      <c r="A425" s="33"/>
      <c r="B425" s="34"/>
      <c r="C425" s="35"/>
      <c r="D425" s="35" t="s">
        <v>578</v>
      </c>
      <c r="E425" s="35" t="s">
        <v>579</v>
      </c>
      <c r="F425" s="36">
        <v>5663643</v>
      </c>
      <c r="G425" s="37">
        <v>56</v>
      </c>
      <c r="H425" s="36"/>
      <c r="I425" s="37"/>
      <c r="J425" s="36"/>
      <c r="K425" s="37"/>
      <c r="L425" s="36"/>
      <c r="M425" s="37"/>
      <c r="N425" s="36"/>
      <c r="O425" s="37"/>
      <c r="P425" s="36"/>
      <c r="Q425" s="37"/>
      <c r="R425" s="36"/>
      <c r="S425" s="37"/>
      <c r="T425" s="36"/>
      <c r="U425" s="37"/>
      <c r="V425" s="36"/>
      <c r="W425" s="37"/>
      <c r="X425" s="36"/>
      <c r="Y425" s="37"/>
      <c r="Z425" s="36"/>
      <c r="AA425" s="37"/>
      <c r="AB425" s="38">
        <f t="shared" si="12"/>
        <v>0</v>
      </c>
      <c r="AC425" s="39">
        <f t="shared" si="13"/>
        <v>0</v>
      </c>
      <c r="AD425" s="36"/>
      <c r="AE425" s="37"/>
      <c r="AF425" s="36">
        <v>5663643</v>
      </c>
      <c r="AG425" s="40">
        <v>56</v>
      </c>
      <c r="AH425" s="14"/>
      <c r="AI425" s="14"/>
      <c r="AJ425" s="14"/>
      <c r="AK425" s="14"/>
      <c r="AL425" s="14"/>
      <c r="AM425" s="14"/>
      <c r="AN425" s="14"/>
      <c r="AO425" s="14"/>
      <c r="AP425" s="14"/>
      <c r="AQ425" s="14"/>
      <c r="AR425" s="14"/>
      <c r="AS425" s="14"/>
      <c r="AT425" s="14"/>
      <c r="AU425" s="14"/>
      <c r="AV425" s="14"/>
      <c r="AW425" s="14"/>
    </row>
    <row r="426" spans="1:49" ht="12.75">
      <c r="A426" s="33"/>
      <c r="B426" s="34"/>
      <c r="C426" s="35"/>
      <c r="D426" s="35" t="s">
        <v>580</v>
      </c>
      <c r="E426" s="35" t="s">
        <v>581</v>
      </c>
      <c r="F426" s="36">
        <v>4083429</v>
      </c>
      <c r="G426" s="37">
        <v>34.16</v>
      </c>
      <c r="H426" s="36"/>
      <c r="I426" s="37"/>
      <c r="J426" s="36"/>
      <c r="K426" s="37"/>
      <c r="L426" s="36"/>
      <c r="M426" s="37"/>
      <c r="N426" s="36"/>
      <c r="O426" s="37"/>
      <c r="P426" s="36"/>
      <c r="Q426" s="37"/>
      <c r="R426" s="36"/>
      <c r="S426" s="37"/>
      <c r="T426" s="36"/>
      <c r="U426" s="37"/>
      <c r="V426" s="36"/>
      <c r="W426" s="37"/>
      <c r="X426" s="36"/>
      <c r="Y426" s="37"/>
      <c r="Z426" s="36"/>
      <c r="AA426" s="37"/>
      <c r="AB426" s="38">
        <f t="shared" si="12"/>
        <v>0</v>
      </c>
      <c r="AC426" s="39">
        <f t="shared" si="13"/>
        <v>0</v>
      </c>
      <c r="AD426" s="36"/>
      <c r="AE426" s="37"/>
      <c r="AF426" s="36">
        <v>4083429</v>
      </c>
      <c r="AG426" s="40">
        <v>34.16</v>
      </c>
      <c r="AH426" s="14"/>
      <c r="AI426" s="14"/>
      <c r="AJ426" s="14"/>
      <c r="AK426" s="14"/>
      <c r="AL426" s="14"/>
      <c r="AM426" s="14"/>
      <c r="AN426" s="14"/>
      <c r="AO426" s="14"/>
      <c r="AP426" s="14"/>
      <c r="AQ426" s="14"/>
      <c r="AR426" s="14"/>
      <c r="AS426" s="14"/>
      <c r="AT426" s="14"/>
      <c r="AU426" s="14"/>
      <c r="AV426" s="14"/>
      <c r="AW426" s="14"/>
    </row>
    <row r="427" spans="1:49" ht="12.75">
      <c r="A427" s="33"/>
      <c r="B427" s="34"/>
      <c r="C427" s="27" t="s">
        <v>582</v>
      </c>
      <c r="D427" s="27"/>
      <c r="E427" s="27"/>
      <c r="F427" s="28">
        <v>28606239</v>
      </c>
      <c r="G427" s="29">
        <v>192.66</v>
      </c>
      <c r="H427" s="28"/>
      <c r="I427" s="29"/>
      <c r="J427" s="28">
        <v>219342</v>
      </c>
      <c r="K427" s="29">
        <v>0</v>
      </c>
      <c r="L427" s="28"/>
      <c r="M427" s="29"/>
      <c r="N427" s="28"/>
      <c r="O427" s="29"/>
      <c r="P427" s="28"/>
      <c r="Q427" s="29"/>
      <c r="R427" s="28"/>
      <c r="S427" s="29"/>
      <c r="T427" s="28"/>
      <c r="U427" s="29"/>
      <c r="V427" s="28"/>
      <c r="W427" s="29"/>
      <c r="X427" s="28"/>
      <c r="Y427" s="29"/>
      <c r="Z427" s="28"/>
      <c r="AA427" s="29"/>
      <c r="AB427" s="30">
        <f t="shared" si="12"/>
        <v>0</v>
      </c>
      <c r="AC427" s="31">
        <f t="shared" si="13"/>
        <v>0</v>
      </c>
      <c r="AD427" s="28">
        <v>-459957</v>
      </c>
      <c r="AE427" s="29">
        <v>0</v>
      </c>
      <c r="AF427" s="28">
        <v>28365624</v>
      </c>
      <c r="AG427" s="32">
        <v>192.66</v>
      </c>
      <c r="AH427" s="14"/>
      <c r="AI427" s="14"/>
      <c r="AJ427" s="14"/>
      <c r="AK427" s="14"/>
      <c r="AL427" s="14"/>
      <c r="AM427" s="14"/>
      <c r="AN427" s="14"/>
      <c r="AO427" s="14"/>
      <c r="AP427" s="14"/>
      <c r="AQ427" s="14"/>
      <c r="AR427" s="14"/>
      <c r="AS427" s="14"/>
      <c r="AT427" s="14"/>
      <c r="AU427" s="14"/>
      <c r="AV427" s="14"/>
      <c r="AW427" s="14"/>
    </row>
    <row r="428" spans="1:49" ht="12.75">
      <c r="A428" s="33"/>
      <c r="B428" s="34">
        <v>107</v>
      </c>
      <c r="C428" s="27" t="s">
        <v>583</v>
      </c>
      <c r="D428" s="27"/>
      <c r="E428" s="27"/>
      <c r="F428" s="28"/>
      <c r="G428" s="29"/>
      <c r="H428" s="28"/>
      <c r="I428" s="29"/>
      <c r="J428" s="28"/>
      <c r="K428" s="29"/>
      <c r="L428" s="28"/>
      <c r="M428" s="29"/>
      <c r="N428" s="28"/>
      <c r="O428" s="29"/>
      <c r="P428" s="28"/>
      <c r="Q428" s="29"/>
      <c r="R428" s="28"/>
      <c r="S428" s="29"/>
      <c r="T428" s="28"/>
      <c r="U428" s="29"/>
      <c r="V428" s="28"/>
      <c r="W428" s="29"/>
      <c r="X428" s="28"/>
      <c r="Y428" s="29"/>
      <c r="Z428" s="28"/>
      <c r="AA428" s="29"/>
      <c r="AB428" s="30">
        <f t="shared" si="12"/>
        <v>0</v>
      </c>
      <c r="AC428" s="31">
        <f t="shared" si="13"/>
        <v>0</v>
      </c>
      <c r="AD428" s="28"/>
      <c r="AE428" s="29"/>
      <c r="AF428" s="28"/>
      <c r="AG428" s="32"/>
      <c r="AH428" s="14"/>
      <c r="AI428" s="14"/>
      <c r="AJ428" s="14"/>
      <c r="AK428" s="14"/>
      <c r="AL428" s="14"/>
      <c r="AM428" s="14"/>
      <c r="AN428" s="14"/>
      <c r="AO428" s="14"/>
      <c r="AP428" s="14"/>
      <c r="AQ428" s="14"/>
      <c r="AR428" s="14"/>
      <c r="AS428" s="14"/>
      <c r="AT428" s="14"/>
      <c r="AU428" s="14"/>
      <c r="AV428" s="14"/>
      <c r="AW428" s="14"/>
    </row>
    <row r="429" spans="1:49" ht="12.75">
      <c r="A429" s="33"/>
      <c r="B429" s="34"/>
      <c r="C429" s="35"/>
      <c r="D429" s="35" t="s">
        <v>584</v>
      </c>
      <c r="E429" s="35" t="s">
        <v>585</v>
      </c>
      <c r="F429" s="36">
        <v>374695</v>
      </c>
      <c r="G429" s="37"/>
      <c r="H429" s="36"/>
      <c r="I429" s="37"/>
      <c r="J429" s="36"/>
      <c r="K429" s="37"/>
      <c r="L429" s="36"/>
      <c r="M429" s="37"/>
      <c r="N429" s="36"/>
      <c r="O429" s="37"/>
      <c r="P429" s="36"/>
      <c r="Q429" s="37"/>
      <c r="R429" s="36"/>
      <c r="S429" s="37"/>
      <c r="T429" s="36"/>
      <c r="U429" s="37"/>
      <c r="V429" s="36"/>
      <c r="W429" s="37"/>
      <c r="X429" s="36"/>
      <c r="Y429" s="37"/>
      <c r="Z429" s="36"/>
      <c r="AA429" s="37"/>
      <c r="AB429" s="38">
        <f t="shared" si="12"/>
        <v>0</v>
      </c>
      <c r="AC429" s="39">
        <f t="shared" si="13"/>
        <v>0</v>
      </c>
      <c r="AD429" s="36"/>
      <c r="AE429" s="37"/>
      <c r="AF429" s="36">
        <v>374695</v>
      </c>
      <c r="AG429" s="40"/>
      <c r="AH429" s="14"/>
      <c r="AI429" s="14"/>
      <c r="AJ429" s="14"/>
      <c r="AK429" s="14"/>
      <c r="AL429" s="14"/>
      <c r="AM429" s="14"/>
      <c r="AN429" s="14"/>
      <c r="AO429" s="14"/>
      <c r="AP429" s="14"/>
      <c r="AQ429" s="14"/>
      <c r="AR429" s="14"/>
      <c r="AS429" s="14"/>
      <c r="AT429" s="14"/>
      <c r="AU429" s="14"/>
      <c r="AV429" s="14"/>
      <c r="AW429" s="14"/>
    </row>
    <row r="430" spans="1:49" ht="12.75">
      <c r="A430" s="33"/>
      <c r="B430" s="34"/>
      <c r="C430" s="27" t="s">
        <v>586</v>
      </c>
      <c r="D430" s="27"/>
      <c r="E430" s="27"/>
      <c r="F430" s="28">
        <v>374695</v>
      </c>
      <c r="G430" s="29"/>
      <c r="H430" s="28"/>
      <c r="I430" s="29"/>
      <c r="J430" s="28"/>
      <c r="K430" s="29"/>
      <c r="L430" s="28"/>
      <c r="M430" s="29"/>
      <c r="N430" s="28"/>
      <c r="O430" s="29"/>
      <c r="P430" s="28"/>
      <c r="Q430" s="29"/>
      <c r="R430" s="28"/>
      <c r="S430" s="29"/>
      <c r="T430" s="28"/>
      <c r="U430" s="29"/>
      <c r="V430" s="28"/>
      <c r="W430" s="29"/>
      <c r="X430" s="28"/>
      <c r="Y430" s="29"/>
      <c r="Z430" s="28"/>
      <c r="AA430" s="29"/>
      <c r="AB430" s="30">
        <f t="shared" si="12"/>
        <v>0</v>
      </c>
      <c r="AC430" s="31">
        <f t="shared" si="13"/>
        <v>0</v>
      </c>
      <c r="AD430" s="28"/>
      <c r="AE430" s="29"/>
      <c r="AF430" s="28">
        <v>374695</v>
      </c>
      <c r="AG430" s="32"/>
      <c r="AH430" s="14"/>
      <c r="AI430" s="14"/>
      <c r="AJ430" s="14"/>
      <c r="AK430" s="14"/>
      <c r="AL430" s="14"/>
      <c r="AM430" s="14"/>
      <c r="AN430" s="14"/>
      <c r="AO430" s="14"/>
      <c r="AP430" s="14"/>
      <c r="AQ430" s="14"/>
      <c r="AR430" s="14"/>
      <c r="AS430" s="14"/>
      <c r="AT430" s="14"/>
      <c r="AU430" s="14"/>
      <c r="AV430" s="14"/>
      <c r="AW430" s="14"/>
    </row>
    <row r="431" spans="1:49" ht="12.75">
      <c r="A431" s="33"/>
      <c r="B431" s="34">
        <v>108</v>
      </c>
      <c r="C431" s="27" t="s">
        <v>587</v>
      </c>
      <c r="D431" s="27"/>
      <c r="E431" s="27"/>
      <c r="F431" s="28"/>
      <c r="G431" s="29"/>
      <c r="H431" s="28"/>
      <c r="I431" s="29"/>
      <c r="J431" s="28"/>
      <c r="K431" s="29"/>
      <c r="L431" s="28"/>
      <c r="M431" s="29"/>
      <c r="N431" s="28"/>
      <c r="O431" s="29"/>
      <c r="P431" s="28"/>
      <c r="Q431" s="29"/>
      <c r="R431" s="28"/>
      <c r="S431" s="29"/>
      <c r="T431" s="28"/>
      <c r="U431" s="29"/>
      <c r="V431" s="28"/>
      <c r="W431" s="29"/>
      <c r="X431" s="28"/>
      <c r="Y431" s="29"/>
      <c r="Z431" s="28"/>
      <c r="AA431" s="29"/>
      <c r="AB431" s="30">
        <f t="shared" si="12"/>
        <v>0</v>
      </c>
      <c r="AC431" s="31">
        <f t="shared" si="13"/>
        <v>0</v>
      </c>
      <c r="AD431" s="28"/>
      <c r="AE431" s="29"/>
      <c r="AF431" s="28"/>
      <c r="AG431" s="32"/>
      <c r="AH431" s="14"/>
      <c r="AI431" s="14"/>
      <c r="AJ431" s="14"/>
      <c r="AK431" s="14"/>
      <c r="AL431" s="14"/>
      <c r="AM431" s="14"/>
      <c r="AN431" s="14"/>
      <c r="AO431" s="14"/>
      <c r="AP431" s="14"/>
      <c r="AQ431" s="14"/>
      <c r="AR431" s="14"/>
      <c r="AS431" s="14"/>
      <c r="AT431" s="14"/>
      <c r="AU431" s="14"/>
      <c r="AV431" s="14"/>
      <c r="AW431" s="14"/>
    </row>
    <row r="432" spans="1:49" ht="12.75">
      <c r="A432" s="33"/>
      <c r="B432" s="34"/>
      <c r="C432" s="35"/>
      <c r="D432" s="35" t="s">
        <v>588</v>
      </c>
      <c r="E432" s="35" t="s">
        <v>587</v>
      </c>
      <c r="F432" s="36">
        <v>4039792</v>
      </c>
      <c r="G432" s="37">
        <v>27</v>
      </c>
      <c r="H432" s="36"/>
      <c r="I432" s="37"/>
      <c r="J432" s="36"/>
      <c r="K432" s="37"/>
      <c r="L432" s="36"/>
      <c r="M432" s="37"/>
      <c r="N432" s="36"/>
      <c r="O432" s="37"/>
      <c r="P432" s="36"/>
      <c r="Q432" s="37"/>
      <c r="R432" s="36"/>
      <c r="S432" s="37"/>
      <c r="T432" s="36"/>
      <c r="U432" s="37"/>
      <c r="V432" s="36"/>
      <c r="W432" s="37"/>
      <c r="X432" s="36"/>
      <c r="Y432" s="37"/>
      <c r="Z432" s="36"/>
      <c r="AA432" s="37"/>
      <c r="AB432" s="38">
        <f t="shared" si="12"/>
        <v>0</v>
      </c>
      <c r="AC432" s="39">
        <f t="shared" si="13"/>
        <v>0</v>
      </c>
      <c r="AD432" s="36"/>
      <c r="AE432" s="37"/>
      <c r="AF432" s="36">
        <v>4039792</v>
      </c>
      <c r="AG432" s="40">
        <v>27</v>
      </c>
      <c r="AH432" s="14"/>
      <c r="AI432" s="14"/>
      <c r="AJ432" s="14"/>
      <c r="AK432" s="14"/>
      <c r="AL432" s="14"/>
      <c r="AM432" s="14"/>
      <c r="AN432" s="14"/>
      <c r="AO432" s="14"/>
      <c r="AP432" s="14"/>
      <c r="AQ432" s="14"/>
      <c r="AR432" s="14"/>
      <c r="AS432" s="14"/>
      <c r="AT432" s="14"/>
      <c r="AU432" s="14"/>
      <c r="AV432" s="14"/>
      <c r="AW432" s="14"/>
    </row>
    <row r="433" spans="1:49" ht="12.75">
      <c r="A433" s="33"/>
      <c r="B433" s="34"/>
      <c r="C433" s="27" t="s">
        <v>589</v>
      </c>
      <c r="D433" s="27"/>
      <c r="E433" s="27"/>
      <c r="F433" s="28">
        <v>4039792</v>
      </c>
      <c r="G433" s="29">
        <v>27</v>
      </c>
      <c r="H433" s="28"/>
      <c r="I433" s="29"/>
      <c r="J433" s="28"/>
      <c r="K433" s="29"/>
      <c r="L433" s="28"/>
      <c r="M433" s="29"/>
      <c r="N433" s="28"/>
      <c r="O433" s="29"/>
      <c r="P433" s="28"/>
      <c r="Q433" s="29"/>
      <c r="R433" s="28"/>
      <c r="S433" s="29"/>
      <c r="T433" s="28"/>
      <c r="U433" s="29"/>
      <c r="V433" s="28"/>
      <c r="W433" s="29"/>
      <c r="X433" s="28"/>
      <c r="Y433" s="29"/>
      <c r="Z433" s="28"/>
      <c r="AA433" s="29"/>
      <c r="AB433" s="30">
        <f t="shared" si="12"/>
        <v>0</v>
      </c>
      <c r="AC433" s="31">
        <f t="shared" si="13"/>
        <v>0</v>
      </c>
      <c r="AD433" s="28"/>
      <c r="AE433" s="29"/>
      <c r="AF433" s="28">
        <v>4039792</v>
      </c>
      <c r="AG433" s="32">
        <v>27</v>
      </c>
      <c r="AH433" s="14"/>
      <c r="AI433" s="14"/>
      <c r="AJ433" s="14"/>
      <c r="AK433" s="14"/>
      <c r="AL433" s="14"/>
      <c r="AM433" s="14"/>
      <c r="AN433" s="14"/>
      <c r="AO433" s="14"/>
      <c r="AP433" s="14"/>
      <c r="AQ433" s="14"/>
      <c r="AR433" s="14"/>
      <c r="AS433" s="14"/>
      <c r="AT433" s="14"/>
      <c r="AU433" s="14"/>
      <c r="AV433" s="14"/>
      <c r="AW433" s="14"/>
    </row>
    <row r="434" spans="1:49" ht="12.75">
      <c r="A434" s="33"/>
      <c r="B434" s="34"/>
      <c r="C434" s="27" t="s">
        <v>685</v>
      </c>
      <c r="D434" s="27"/>
      <c r="E434" s="27"/>
      <c r="F434" s="28"/>
      <c r="G434" s="29"/>
      <c r="H434" s="28"/>
      <c r="I434" s="29"/>
      <c r="J434" s="28"/>
      <c r="K434" s="29"/>
      <c r="L434" s="28"/>
      <c r="M434" s="29"/>
      <c r="N434" s="28"/>
      <c r="O434" s="29"/>
      <c r="P434" s="28"/>
      <c r="Q434" s="29"/>
      <c r="R434" s="28"/>
      <c r="S434" s="29"/>
      <c r="T434" s="28"/>
      <c r="U434" s="29"/>
      <c r="V434" s="28"/>
      <c r="W434" s="29"/>
      <c r="X434" s="28"/>
      <c r="Y434" s="29"/>
      <c r="Z434" s="28"/>
      <c r="AA434" s="29"/>
      <c r="AB434" s="30">
        <f t="shared" si="12"/>
        <v>0</v>
      </c>
      <c r="AC434" s="31">
        <f t="shared" si="13"/>
        <v>0</v>
      </c>
      <c r="AD434" s="28"/>
      <c r="AE434" s="29"/>
      <c r="AF434" s="28"/>
      <c r="AG434" s="32"/>
      <c r="AH434" s="14"/>
      <c r="AI434" s="14"/>
      <c r="AJ434" s="14"/>
      <c r="AK434" s="14"/>
      <c r="AL434" s="14"/>
      <c r="AM434" s="14"/>
      <c r="AN434" s="14"/>
      <c r="AO434" s="14"/>
      <c r="AP434" s="14"/>
      <c r="AQ434" s="14"/>
      <c r="AR434" s="14"/>
      <c r="AS434" s="14"/>
      <c r="AT434" s="14"/>
      <c r="AU434" s="14"/>
      <c r="AV434" s="14"/>
      <c r="AW434" s="14"/>
    </row>
    <row r="435" spans="1:49" ht="12.75">
      <c r="A435" s="33"/>
      <c r="B435" s="34"/>
      <c r="C435" s="35"/>
      <c r="D435" s="35" t="s">
        <v>588</v>
      </c>
      <c r="E435" s="35" t="s">
        <v>587</v>
      </c>
      <c r="F435" s="36"/>
      <c r="G435" s="37"/>
      <c r="H435" s="36"/>
      <c r="I435" s="37"/>
      <c r="J435" s="36"/>
      <c r="K435" s="37"/>
      <c r="L435" s="36"/>
      <c r="M435" s="37"/>
      <c r="N435" s="36"/>
      <c r="O435" s="37"/>
      <c r="P435" s="36"/>
      <c r="Q435" s="37"/>
      <c r="R435" s="36"/>
      <c r="S435" s="37"/>
      <c r="T435" s="36"/>
      <c r="U435" s="37"/>
      <c r="V435" s="36"/>
      <c r="W435" s="37"/>
      <c r="X435" s="36"/>
      <c r="Y435" s="37"/>
      <c r="Z435" s="36"/>
      <c r="AA435" s="37"/>
      <c r="AB435" s="38">
        <f t="shared" si="12"/>
        <v>0</v>
      </c>
      <c r="AC435" s="39">
        <f t="shared" si="13"/>
        <v>0</v>
      </c>
      <c r="AD435" s="36">
        <v>-71922</v>
      </c>
      <c r="AE435" s="37">
        <v>0</v>
      </c>
      <c r="AF435" s="36">
        <v>-71922</v>
      </c>
      <c r="AG435" s="40">
        <v>0</v>
      </c>
      <c r="AH435" s="14"/>
      <c r="AI435" s="14"/>
      <c r="AJ435" s="14"/>
      <c r="AK435" s="14"/>
      <c r="AL435" s="14"/>
      <c r="AM435" s="14"/>
      <c r="AN435" s="14"/>
      <c r="AO435" s="14"/>
      <c r="AP435" s="14"/>
      <c r="AQ435" s="14"/>
      <c r="AR435" s="14"/>
      <c r="AS435" s="14"/>
      <c r="AT435" s="14"/>
      <c r="AU435" s="14"/>
      <c r="AV435" s="14"/>
      <c r="AW435" s="14"/>
    </row>
    <row r="436" spans="1:49" ht="12.75">
      <c r="A436" s="33"/>
      <c r="B436" s="34"/>
      <c r="C436" s="27" t="s">
        <v>686</v>
      </c>
      <c r="D436" s="27"/>
      <c r="E436" s="27"/>
      <c r="F436" s="28"/>
      <c r="G436" s="29"/>
      <c r="H436" s="28"/>
      <c r="I436" s="29"/>
      <c r="J436" s="28"/>
      <c r="K436" s="29"/>
      <c r="L436" s="28"/>
      <c r="M436" s="29"/>
      <c r="N436" s="28"/>
      <c r="O436" s="29"/>
      <c r="P436" s="28"/>
      <c r="Q436" s="29"/>
      <c r="R436" s="28"/>
      <c r="S436" s="29"/>
      <c r="T436" s="28"/>
      <c r="U436" s="29"/>
      <c r="V436" s="28"/>
      <c r="W436" s="29"/>
      <c r="X436" s="28"/>
      <c r="Y436" s="29"/>
      <c r="Z436" s="28"/>
      <c r="AA436" s="29"/>
      <c r="AB436" s="30">
        <f t="shared" si="12"/>
        <v>0</v>
      </c>
      <c r="AC436" s="31">
        <f t="shared" si="13"/>
        <v>0</v>
      </c>
      <c r="AD436" s="28">
        <v>-71922</v>
      </c>
      <c r="AE436" s="29">
        <v>0</v>
      </c>
      <c r="AF436" s="28">
        <v>-71922</v>
      </c>
      <c r="AG436" s="32">
        <v>0</v>
      </c>
      <c r="AH436" s="14"/>
      <c r="AI436" s="14"/>
      <c r="AJ436" s="14"/>
      <c r="AK436" s="14"/>
      <c r="AL436" s="14"/>
      <c r="AM436" s="14"/>
      <c r="AN436" s="14"/>
      <c r="AO436" s="14"/>
      <c r="AP436" s="14"/>
      <c r="AQ436" s="14"/>
      <c r="AR436" s="14"/>
      <c r="AS436" s="14"/>
      <c r="AT436" s="14"/>
      <c r="AU436" s="14"/>
      <c r="AV436" s="14"/>
      <c r="AW436" s="14"/>
    </row>
    <row r="437" spans="1:49" ht="12.75">
      <c r="A437" s="33"/>
      <c r="B437" s="34">
        <v>109</v>
      </c>
      <c r="C437" s="27" t="s">
        <v>590</v>
      </c>
      <c r="D437" s="27"/>
      <c r="E437" s="27"/>
      <c r="F437" s="28"/>
      <c r="G437" s="29"/>
      <c r="H437" s="28"/>
      <c r="I437" s="29"/>
      <c r="J437" s="28"/>
      <c r="K437" s="29"/>
      <c r="L437" s="28"/>
      <c r="M437" s="29"/>
      <c r="N437" s="28"/>
      <c r="O437" s="29"/>
      <c r="P437" s="28"/>
      <c r="Q437" s="29"/>
      <c r="R437" s="28"/>
      <c r="S437" s="29"/>
      <c r="T437" s="28"/>
      <c r="U437" s="29"/>
      <c r="V437" s="28"/>
      <c r="W437" s="29"/>
      <c r="X437" s="28"/>
      <c r="Y437" s="29"/>
      <c r="Z437" s="28"/>
      <c r="AA437" s="29"/>
      <c r="AB437" s="30">
        <f t="shared" si="12"/>
        <v>0</v>
      </c>
      <c r="AC437" s="31">
        <f t="shared" si="13"/>
        <v>0</v>
      </c>
      <c r="AD437" s="28"/>
      <c r="AE437" s="29"/>
      <c r="AF437" s="28"/>
      <c r="AG437" s="32"/>
      <c r="AH437" s="14"/>
      <c r="AI437" s="14"/>
      <c r="AJ437" s="14"/>
      <c r="AK437" s="14"/>
      <c r="AL437" s="14"/>
      <c r="AM437" s="14"/>
      <c r="AN437" s="14"/>
      <c r="AO437" s="14"/>
      <c r="AP437" s="14"/>
      <c r="AQ437" s="14"/>
      <c r="AR437" s="14"/>
      <c r="AS437" s="14"/>
      <c r="AT437" s="14"/>
      <c r="AU437" s="14"/>
      <c r="AV437" s="14"/>
      <c r="AW437" s="14"/>
    </row>
    <row r="438" spans="1:49" ht="12.75">
      <c r="A438" s="33"/>
      <c r="B438" s="34"/>
      <c r="C438" s="35"/>
      <c r="D438" s="35" t="s">
        <v>591</v>
      </c>
      <c r="E438" s="35" t="s">
        <v>592</v>
      </c>
      <c r="F438" s="36">
        <v>4572242</v>
      </c>
      <c r="G438" s="37">
        <v>27</v>
      </c>
      <c r="H438" s="36"/>
      <c r="I438" s="37"/>
      <c r="J438" s="36">
        <v>95000</v>
      </c>
      <c r="K438" s="37">
        <v>0</v>
      </c>
      <c r="L438" s="36"/>
      <c r="M438" s="37"/>
      <c r="N438" s="36"/>
      <c r="O438" s="37"/>
      <c r="P438" s="36"/>
      <c r="Q438" s="37"/>
      <c r="R438" s="36"/>
      <c r="S438" s="37"/>
      <c r="T438" s="36"/>
      <c r="U438" s="37"/>
      <c r="V438" s="36"/>
      <c r="W438" s="37"/>
      <c r="X438" s="36"/>
      <c r="Y438" s="37"/>
      <c r="Z438" s="36">
        <v>215637</v>
      </c>
      <c r="AA438" s="37">
        <v>1</v>
      </c>
      <c r="AB438" s="38">
        <f t="shared" si="12"/>
        <v>215637</v>
      </c>
      <c r="AC438" s="39">
        <f t="shared" si="13"/>
        <v>1</v>
      </c>
      <c r="AD438" s="36">
        <v>-70706</v>
      </c>
      <c r="AE438" s="37">
        <v>0</v>
      </c>
      <c r="AF438" s="36">
        <v>4812173</v>
      </c>
      <c r="AG438" s="40">
        <v>28</v>
      </c>
      <c r="AH438" s="14"/>
      <c r="AI438" s="14"/>
      <c r="AJ438" s="14"/>
      <c r="AK438" s="14"/>
      <c r="AL438" s="14"/>
      <c r="AM438" s="14"/>
      <c r="AN438" s="14"/>
      <c r="AO438" s="14"/>
      <c r="AP438" s="14"/>
      <c r="AQ438" s="14"/>
      <c r="AR438" s="14"/>
      <c r="AS438" s="14"/>
      <c r="AT438" s="14"/>
      <c r="AU438" s="14"/>
      <c r="AV438" s="14"/>
      <c r="AW438" s="14"/>
    </row>
    <row r="439" spans="1:49" ht="12.75">
      <c r="A439" s="33"/>
      <c r="B439" s="34"/>
      <c r="C439" s="27" t="s">
        <v>593</v>
      </c>
      <c r="D439" s="27"/>
      <c r="E439" s="27"/>
      <c r="F439" s="28">
        <v>4572242</v>
      </c>
      <c r="G439" s="29">
        <v>27</v>
      </c>
      <c r="H439" s="28"/>
      <c r="I439" s="29"/>
      <c r="J439" s="28">
        <v>95000</v>
      </c>
      <c r="K439" s="29">
        <v>0</v>
      </c>
      <c r="L439" s="28"/>
      <c r="M439" s="29"/>
      <c r="N439" s="28"/>
      <c r="O439" s="29"/>
      <c r="P439" s="28"/>
      <c r="Q439" s="29"/>
      <c r="R439" s="28"/>
      <c r="S439" s="29"/>
      <c r="T439" s="28"/>
      <c r="U439" s="29"/>
      <c r="V439" s="28"/>
      <c r="W439" s="29"/>
      <c r="X439" s="28"/>
      <c r="Y439" s="29"/>
      <c r="Z439" s="28">
        <v>215637</v>
      </c>
      <c r="AA439" s="29">
        <v>1</v>
      </c>
      <c r="AB439" s="30">
        <f t="shared" si="12"/>
        <v>215637</v>
      </c>
      <c r="AC439" s="31">
        <f t="shared" si="13"/>
        <v>1</v>
      </c>
      <c r="AD439" s="28">
        <v>-70706</v>
      </c>
      <c r="AE439" s="29">
        <v>0</v>
      </c>
      <c r="AF439" s="28">
        <v>4812173</v>
      </c>
      <c r="AG439" s="32">
        <v>28</v>
      </c>
      <c r="AH439" s="14"/>
      <c r="AI439" s="14"/>
      <c r="AJ439" s="14"/>
      <c r="AK439" s="14"/>
      <c r="AL439" s="14"/>
      <c r="AM439" s="14"/>
      <c r="AN439" s="14"/>
      <c r="AO439" s="14"/>
      <c r="AP439" s="14"/>
      <c r="AQ439" s="14"/>
      <c r="AR439" s="14"/>
      <c r="AS439" s="14"/>
      <c r="AT439" s="14"/>
      <c r="AU439" s="14"/>
      <c r="AV439" s="14"/>
      <c r="AW439" s="14"/>
    </row>
    <row r="440" spans="1:49" ht="12.75">
      <c r="A440" s="33"/>
      <c r="B440" s="34">
        <v>110</v>
      </c>
      <c r="C440" s="27" t="s">
        <v>594</v>
      </c>
      <c r="D440" s="27"/>
      <c r="E440" s="27"/>
      <c r="F440" s="28"/>
      <c r="G440" s="29"/>
      <c r="H440" s="28"/>
      <c r="I440" s="29"/>
      <c r="J440" s="28"/>
      <c r="K440" s="29"/>
      <c r="L440" s="28"/>
      <c r="M440" s="29"/>
      <c r="N440" s="28"/>
      <c r="O440" s="29"/>
      <c r="P440" s="28"/>
      <c r="Q440" s="29"/>
      <c r="R440" s="28"/>
      <c r="S440" s="29"/>
      <c r="T440" s="28"/>
      <c r="U440" s="29"/>
      <c r="V440" s="28"/>
      <c r="W440" s="29"/>
      <c r="X440" s="28"/>
      <c r="Y440" s="29"/>
      <c r="Z440" s="28"/>
      <c r="AA440" s="29"/>
      <c r="AB440" s="30">
        <f t="shared" si="12"/>
        <v>0</v>
      </c>
      <c r="AC440" s="31">
        <f t="shared" si="13"/>
        <v>0</v>
      </c>
      <c r="AD440" s="28"/>
      <c r="AE440" s="29"/>
      <c r="AF440" s="28"/>
      <c r="AG440" s="32"/>
      <c r="AH440" s="14"/>
      <c r="AI440" s="14"/>
      <c r="AJ440" s="14"/>
      <c r="AK440" s="14"/>
      <c r="AL440" s="14"/>
      <c r="AM440" s="14"/>
      <c r="AN440" s="14"/>
      <c r="AO440" s="14"/>
      <c r="AP440" s="14"/>
      <c r="AQ440" s="14"/>
      <c r="AR440" s="14"/>
      <c r="AS440" s="14"/>
      <c r="AT440" s="14"/>
      <c r="AU440" s="14"/>
      <c r="AV440" s="14"/>
      <c r="AW440" s="14"/>
    </row>
    <row r="441" spans="1:49" ht="12.75">
      <c r="A441" s="33"/>
      <c r="B441" s="34"/>
      <c r="C441" s="35"/>
      <c r="D441" s="35" t="s">
        <v>595</v>
      </c>
      <c r="E441" s="35" t="s">
        <v>594</v>
      </c>
      <c r="F441" s="36">
        <v>4122739</v>
      </c>
      <c r="G441" s="37">
        <v>19.83</v>
      </c>
      <c r="H441" s="36"/>
      <c r="I441" s="37"/>
      <c r="J441" s="36">
        <v>-24406</v>
      </c>
      <c r="K441" s="37">
        <v>0</v>
      </c>
      <c r="L441" s="36"/>
      <c r="M441" s="37"/>
      <c r="N441" s="36"/>
      <c r="O441" s="37"/>
      <c r="P441" s="36"/>
      <c r="Q441" s="37"/>
      <c r="R441" s="36"/>
      <c r="S441" s="37"/>
      <c r="T441" s="36"/>
      <c r="U441" s="37"/>
      <c r="V441" s="36"/>
      <c r="W441" s="37"/>
      <c r="X441" s="36"/>
      <c r="Y441" s="37"/>
      <c r="Z441" s="36"/>
      <c r="AA441" s="37"/>
      <c r="AB441" s="38">
        <f t="shared" si="12"/>
        <v>0</v>
      </c>
      <c r="AC441" s="39">
        <f t="shared" si="13"/>
        <v>0</v>
      </c>
      <c r="AD441" s="36">
        <v>-50199</v>
      </c>
      <c r="AE441" s="37">
        <v>0</v>
      </c>
      <c r="AF441" s="36">
        <v>4048134</v>
      </c>
      <c r="AG441" s="40">
        <v>19.83</v>
      </c>
      <c r="AH441" s="14"/>
      <c r="AI441" s="14"/>
      <c r="AJ441" s="14"/>
      <c r="AK441" s="14"/>
      <c r="AL441" s="14"/>
      <c r="AM441" s="14"/>
      <c r="AN441" s="14"/>
      <c r="AO441" s="14"/>
      <c r="AP441" s="14"/>
      <c r="AQ441" s="14"/>
      <c r="AR441" s="14"/>
      <c r="AS441" s="14"/>
      <c r="AT441" s="14"/>
      <c r="AU441" s="14"/>
      <c r="AV441" s="14"/>
      <c r="AW441" s="14"/>
    </row>
    <row r="442" spans="1:49" ht="12.75">
      <c r="A442" s="33"/>
      <c r="B442" s="34"/>
      <c r="C442" s="27" t="s">
        <v>596</v>
      </c>
      <c r="D442" s="27"/>
      <c r="E442" s="27"/>
      <c r="F442" s="28">
        <v>4122739</v>
      </c>
      <c r="G442" s="29">
        <v>19.83</v>
      </c>
      <c r="H442" s="28"/>
      <c r="I442" s="29"/>
      <c r="J442" s="28">
        <v>-24406</v>
      </c>
      <c r="K442" s="29">
        <v>0</v>
      </c>
      <c r="L442" s="28"/>
      <c r="M442" s="29"/>
      <c r="N442" s="28"/>
      <c r="O442" s="29"/>
      <c r="P442" s="28"/>
      <c r="Q442" s="29"/>
      <c r="R442" s="28"/>
      <c r="S442" s="29"/>
      <c r="T442" s="28"/>
      <c r="U442" s="29"/>
      <c r="V442" s="28"/>
      <c r="W442" s="29"/>
      <c r="X442" s="28"/>
      <c r="Y442" s="29"/>
      <c r="Z442" s="28"/>
      <c r="AA442" s="29"/>
      <c r="AB442" s="30">
        <f t="shared" si="12"/>
        <v>0</v>
      </c>
      <c r="AC442" s="31">
        <f t="shared" si="13"/>
        <v>0</v>
      </c>
      <c r="AD442" s="28">
        <v>-50199</v>
      </c>
      <c r="AE442" s="29">
        <v>0</v>
      </c>
      <c r="AF442" s="28">
        <v>4048134</v>
      </c>
      <c r="AG442" s="32">
        <v>19.83</v>
      </c>
      <c r="AH442" s="14"/>
      <c r="AI442" s="14"/>
      <c r="AJ442" s="14"/>
      <c r="AK442" s="14"/>
      <c r="AL442" s="14"/>
      <c r="AM442" s="14"/>
      <c r="AN442" s="14"/>
      <c r="AO442" s="14"/>
      <c r="AP442" s="14"/>
      <c r="AQ442" s="14"/>
      <c r="AR442" s="14"/>
      <c r="AS442" s="14"/>
      <c r="AT442" s="14"/>
      <c r="AU442" s="14"/>
      <c r="AV442" s="14"/>
      <c r="AW442" s="14"/>
    </row>
    <row r="443" spans="1:49" ht="12.75">
      <c r="A443" s="33"/>
      <c r="B443" s="34">
        <v>111</v>
      </c>
      <c r="C443" s="27" t="s">
        <v>597</v>
      </c>
      <c r="D443" s="27"/>
      <c r="E443" s="27"/>
      <c r="F443" s="28"/>
      <c r="G443" s="29"/>
      <c r="H443" s="28"/>
      <c r="I443" s="29"/>
      <c r="J443" s="28"/>
      <c r="K443" s="29"/>
      <c r="L443" s="28"/>
      <c r="M443" s="29"/>
      <c r="N443" s="28"/>
      <c r="O443" s="29"/>
      <c r="P443" s="28"/>
      <c r="Q443" s="29"/>
      <c r="R443" s="28"/>
      <c r="S443" s="29"/>
      <c r="T443" s="28"/>
      <c r="U443" s="29"/>
      <c r="V443" s="28"/>
      <c r="W443" s="29"/>
      <c r="X443" s="28"/>
      <c r="Y443" s="29"/>
      <c r="Z443" s="28"/>
      <c r="AA443" s="29"/>
      <c r="AB443" s="30">
        <f t="shared" si="12"/>
        <v>0</v>
      </c>
      <c r="AC443" s="31">
        <f t="shared" si="13"/>
        <v>0</v>
      </c>
      <c r="AD443" s="28"/>
      <c r="AE443" s="29"/>
      <c r="AF443" s="28"/>
      <c r="AG443" s="32"/>
      <c r="AH443" s="14"/>
      <c r="AI443" s="14"/>
      <c r="AJ443" s="14"/>
      <c r="AK443" s="14"/>
      <c r="AL443" s="14"/>
      <c r="AM443" s="14"/>
      <c r="AN443" s="14"/>
      <c r="AO443" s="14"/>
      <c r="AP443" s="14"/>
      <c r="AQ443" s="14"/>
      <c r="AR443" s="14"/>
      <c r="AS443" s="14"/>
      <c r="AT443" s="14"/>
      <c r="AU443" s="14"/>
      <c r="AV443" s="14"/>
      <c r="AW443" s="14"/>
    </row>
    <row r="444" spans="1:49" ht="12.75">
      <c r="A444" s="33"/>
      <c r="B444" s="34"/>
      <c r="C444" s="35"/>
      <c r="D444" s="35" t="s">
        <v>598</v>
      </c>
      <c r="E444" s="35" t="s">
        <v>599</v>
      </c>
      <c r="F444" s="36">
        <v>8353721</v>
      </c>
      <c r="G444" s="37">
        <v>12</v>
      </c>
      <c r="H444" s="36"/>
      <c r="I444" s="37"/>
      <c r="J444" s="36">
        <v>7197</v>
      </c>
      <c r="K444" s="37">
        <v>0</v>
      </c>
      <c r="L444" s="36"/>
      <c r="M444" s="37"/>
      <c r="N444" s="36"/>
      <c r="O444" s="37"/>
      <c r="P444" s="36"/>
      <c r="Q444" s="37"/>
      <c r="R444" s="36"/>
      <c r="S444" s="37"/>
      <c r="T444" s="36"/>
      <c r="U444" s="37"/>
      <c r="V444" s="36"/>
      <c r="W444" s="37"/>
      <c r="X444" s="36"/>
      <c r="Y444" s="37"/>
      <c r="Z444" s="36"/>
      <c r="AA444" s="37"/>
      <c r="AB444" s="38">
        <f t="shared" si="12"/>
        <v>0</v>
      </c>
      <c r="AC444" s="39">
        <f t="shared" si="13"/>
        <v>0</v>
      </c>
      <c r="AD444" s="36">
        <v>-23495716</v>
      </c>
      <c r="AE444" s="37">
        <v>0</v>
      </c>
      <c r="AF444" s="36">
        <v>-15134798</v>
      </c>
      <c r="AG444" s="40">
        <v>12</v>
      </c>
      <c r="AH444" s="14"/>
      <c r="AI444" s="14"/>
      <c r="AJ444" s="14"/>
      <c r="AK444" s="14"/>
      <c r="AL444" s="14"/>
      <c r="AM444" s="14"/>
      <c r="AN444" s="14"/>
      <c r="AO444" s="14"/>
      <c r="AP444" s="14"/>
      <c r="AQ444" s="14"/>
      <c r="AR444" s="14"/>
      <c r="AS444" s="14"/>
      <c r="AT444" s="14"/>
      <c r="AU444" s="14"/>
      <c r="AV444" s="14"/>
      <c r="AW444" s="14"/>
    </row>
    <row r="445" spans="1:49" ht="12.75">
      <c r="A445" s="33"/>
      <c r="B445" s="34"/>
      <c r="C445" s="35"/>
      <c r="D445" s="35" t="s">
        <v>600</v>
      </c>
      <c r="E445" s="35" t="s">
        <v>601</v>
      </c>
      <c r="F445" s="36">
        <v>234882011</v>
      </c>
      <c r="G445" s="37"/>
      <c r="H445" s="36"/>
      <c r="I445" s="37"/>
      <c r="J445" s="36"/>
      <c r="K445" s="37"/>
      <c r="L445" s="36"/>
      <c r="M445" s="37"/>
      <c r="N445" s="36"/>
      <c r="O445" s="37"/>
      <c r="P445" s="36"/>
      <c r="Q445" s="37"/>
      <c r="R445" s="36"/>
      <c r="S445" s="37"/>
      <c r="T445" s="36"/>
      <c r="U445" s="37"/>
      <c r="V445" s="36"/>
      <c r="W445" s="37"/>
      <c r="X445" s="36"/>
      <c r="Y445" s="37"/>
      <c r="Z445" s="36"/>
      <c r="AA445" s="37"/>
      <c r="AB445" s="38">
        <f t="shared" si="12"/>
        <v>0</v>
      </c>
      <c r="AC445" s="39">
        <f t="shared" si="13"/>
        <v>0</v>
      </c>
      <c r="AD445" s="36"/>
      <c r="AE445" s="37"/>
      <c r="AF445" s="36">
        <v>234882011</v>
      </c>
      <c r="AG445" s="40"/>
      <c r="AH445" s="14"/>
      <c r="AI445" s="14"/>
      <c r="AJ445" s="14"/>
      <c r="AK445" s="14"/>
      <c r="AL445" s="14"/>
      <c r="AM445" s="14"/>
      <c r="AN445" s="14"/>
      <c r="AO445" s="14"/>
      <c r="AP445" s="14"/>
      <c r="AQ445" s="14"/>
      <c r="AR445" s="14"/>
      <c r="AS445" s="14"/>
      <c r="AT445" s="14"/>
      <c r="AU445" s="14"/>
      <c r="AV445" s="14"/>
      <c r="AW445" s="14"/>
    </row>
    <row r="446" spans="1:49" ht="12.75">
      <c r="A446" s="33"/>
      <c r="B446" s="34"/>
      <c r="C446" s="27" t="s">
        <v>602</v>
      </c>
      <c r="D446" s="27"/>
      <c r="E446" s="27"/>
      <c r="F446" s="28">
        <v>243235732</v>
      </c>
      <c r="G446" s="29">
        <v>12</v>
      </c>
      <c r="H446" s="28"/>
      <c r="I446" s="29"/>
      <c r="J446" s="28">
        <v>7197</v>
      </c>
      <c r="K446" s="29">
        <v>0</v>
      </c>
      <c r="L446" s="28"/>
      <c r="M446" s="29"/>
      <c r="N446" s="28"/>
      <c r="O446" s="29"/>
      <c r="P446" s="28"/>
      <c r="Q446" s="29"/>
      <c r="R446" s="28"/>
      <c r="S446" s="29"/>
      <c r="T446" s="28"/>
      <c r="U446" s="29"/>
      <c r="V446" s="28"/>
      <c r="W446" s="29"/>
      <c r="X446" s="28"/>
      <c r="Y446" s="29"/>
      <c r="Z446" s="28"/>
      <c r="AA446" s="29"/>
      <c r="AB446" s="30">
        <f t="shared" si="12"/>
        <v>0</v>
      </c>
      <c r="AC446" s="31">
        <f t="shared" si="13"/>
        <v>0</v>
      </c>
      <c r="AD446" s="28">
        <v>-23495716</v>
      </c>
      <c r="AE446" s="29">
        <v>0</v>
      </c>
      <c r="AF446" s="28">
        <v>219747213</v>
      </c>
      <c r="AG446" s="32">
        <v>12</v>
      </c>
      <c r="AH446" s="14"/>
      <c r="AI446" s="14"/>
      <c r="AJ446" s="14"/>
      <c r="AK446" s="14"/>
      <c r="AL446" s="14"/>
      <c r="AM446" s="14"/>
      <c r="AN446" s="14"/>
      <c r="AO446" s="14"/>
      <c r="AP446" s="14"/>
      <c r="AQ446" s="14"/>
      <c r="AR446" s="14"/>
      <c r="AS446" s="14"/>
      <c r="AT446" s="14"/>
      <c r="AU446" s="14"/>
      <c r="AV446" s="14"/>
      <c r="AW446" s="14"/>
    </row>
    <row r="447" spans="1:49" ht="12.75">
      <c r="A447" s="33"/>
      <c r="B447" s="34">
        <v>112</v>
      </c>
      <c r="C447" s="27" t="s">
        <v>603</v>
      </c>
      <c r="D447" s="27"/>
      <c r="E447" s="27"/>
      <c r="F447" s="28"/>
      <c r="G447" s="29"/>
      <c r="H447" s="28"/>
      <c r="I447" s="29"/>
      <c r="J447" s="28"/>
      <c r="K447" s="29"/>
      <c r="L447" s="28"/>
      <c r="M447" s="29"/>
      <c r="N447" s="28"/>
      <c r="O447" s="29"/>
      <c r="P447" s="28"/>
      <c r="Q447" s="29"/>
      <c r="R447" s="28"/>
      <c r="S447" s="29"/>
      <c r="T447" s="28"/>
      <c r="U447" s="29"/>
      <c r="V447" s="28"/>
      <c r="W447" s="29"/>
      <c r="X447" s="28"/>
      <c r="Y447" s="29"/>
      <c r="Z447" s="28"/>
      <c r="AA447" s="29"/>
      <c r="AB447" s="30">
        <f t="shared" si="12"/>
        <v>0</v>
      </c>
      <c r="AC447" s="31">
        <f t="shared" si="13"/>
        <v>0</v>
      </c>
      <c r="AD447" s="28"/>
      <c r="AE447" s="29"/>
      <c r="AF447" s="28"/>
      <c r="AG447" s="32"/>
      <c r="AH447" s="14"/>
      <c r="AI447" s="14"/>
      <c r="AJ447" s="14"/>
      <c r="AK447" s="14"/>
      <c r="AL447" s="14"/>
      <c r="AM447" s="14"/>
      <c r="AN447" s="14"/>
      <c r="AO447" s="14"/>
      <c r="AP447" s="14"/>
      <c r="AQ447" s="14"/>
      <c r="AR447" s="14"/>
      <c r="AS447" s="14"/>
      <c r="AT447" s="14"/>
      <c r="AU447" s="14"/>
      <c r="AV447" s="14"/>
      <c r="AW447" s="14"/>
    </row>
    <row r="448" spans="1:49" ht="12.75">
      <c r="A448" s="33"/>
      <c r="B448" s="34"/>
      <c r="C448" s="35"/>
      <c r="D448" s="35" t="s">
        <v>604</v>
      </c>
      <c r="E448" s="35" t="s">
        <v>605</v>
      </c>
      <c r="F448" s="36">
        <v>37790662</v>
      </c>
      <c r="G448" s="37">
        <v>273.15</v>
      </c>
      <c r="H448" s="36"/>
      <c r="I448" s="37"/>
      <c r="J448" s="36"/>
      <c r="K448" s="37"/>
      <c r="L448" s="36"/>
      <c r="M448" s="37"/>
      <c r="N448" s="36"/>
      <c r="O448" s="37"/>
      <c r="P448" s="36"/>
      <c r="Q448" s="37"/>
      <c r="R448" s="36"/>
      <c r="S448" s="37"/>
      <c r="T448" s="36"/>
      <c r="U448" s="37"/>
      <c r="V448" s="36"/>
      <c r="W448" s="37"/>
      <c r="X448" s="36"/>
      <c r="Y448" s="37"/>
      <c r="Z448" s="36"/>
      <c r="AA448" s="37"/>
      <c r="AB448" s="38">
        <f t="shared" si="12"/>
        <v>0</v>
      </c>
      <c r="AC448" s="39">
        <f t="shared" si="13"/>
        <v>0</v>
      </c>
      <c r="AD448" s="36"/>
      <c r="AE448" s="37"/>
      <c r="AF448" s="36">
        <v>37790662</v>
      </c>
      <c r="AG448" s="40">
        <v>273.15</v>
      </c>
      <c r="AH448" s="14"/>
      <c r="AI448" s="14"/>
      <c r="AJ448" s="14"/>
      <c r="AK448" s="14"/>
      <c r="AL448" s="14"/>
      <c r="AM448" s="14"/>
      <c r="AN448" s="14"/>
      <c r="AO448" s="14"/>
      <c r="AP448" s="14"/>
      <c r="AQ448" s="14"/>
      <c r="AR448" s="14"/>
      <c r="AS448" s="14"/>
      <c r="AT448" s="14"/>
      <c r="AU448" s="14"/>
      <c r="AV448" s="14"/>
      <c r="AW448" s="14"/>
    </row>
    <row r="449" spans="1:49" ht="12.75">
      <c r="A449" s="33"/>
      <c r="B449" s="34"/>
      <c r="C449" s="35"/>
      <c r="D449" s="35" t="s">
        <v>606</v>
      </c>
      <c r="E449" s="35" t="s">
        <v>607</v>
      </c>
      <c r="F449" s="36">
        <v>3798186</v>
      </c>
      <c r="G449" s="37">
        <v>24.75</v>
      </c>
      <c r="H449" s="36"/>
      <c r="I449" s="37"/>
      <c r="J449" s="36">
        <v>87350</v>
      </c>
      <c r="K449" s="37">
        <v>0</v>
      </c>
      <c r="L449" s="36"/>
      <c r="M449" s="37"/>
      <c r="N449" s="36"/>
      <c r="O449" s="37"/>
      <c r="P449" s="36"/>
      <c r="Q449" s="37"/>
      <c r="R449" s="36"/>
      <c r="S449" s="37"/>
      <c r="T449" s="36"/>
      <c r="U449" s="37"/>
      <c r="V449" s="36"/>
      <c r="W449" s="37"/>
      <c r="X449" s="36"/>
      <c r="Y449" s="37"/>
      <c r="Z449" s="36"/>
      <c r="AA449" s="37"/>
      <c r="AB449" s="38">
        <f t="shared" si="12"/>
        <v>0</v>
      </c>
      <c r="AC449" s="39">
        <f t="shared" si="13"/>
        <v>0</v>
      </c>
      <c r="AD449" s="36"/>
      <c r="AE449" s="37"/>
      <c r="AF449" s="36">
        <v>3885536</v>
      </c>
      <c r="AG449" s="40">
        <v>24.75</v>
      </c>
      <c r="AH449" s="14"/>
      <c r="AI449" s="14"/>
      <c r="AJ449" s="14"/>
      <c r="AK449" s="14"/>
      <c r="AL449" s="14"/>
      <c r="AM449" s="14"/>
      <c r="AN449" s="14"/>
      <c r="AO449" s="14"/>
      <c r="AP449" s="14"/>
      <c r="AQ449" s="14"/>
      <c r="AR449" s="14"/>
      <c r="AS449" s="14"/>
      <c r="AT449" s="14"/>
      <c r="AU449" s="14"/>
      <c r="AV449" s="14"/>
      <c r="AW449" s="14"/>
    </row>
    <row r="450" spans="1:49" ht="12.75">
      <c r="A450" s="33"/>
      <c r="B450" s="34"/>
      <c r="C450" s="35"/>
      <c r="D450" s="35" t="s">
        <v>608</v>
      </c>
      <c r="E450" s="35" t="s">
        <v>609</v>
      </c>
      <c r="F450" s="36">
        <v>1531543</v>
      </c>
      <c r="G450" s="37">
        <v>7</v>
      </c>
      <c r="H450" s="36"/>
      <c r="I450" s="37"/>
      <c r="J450" s="36"/>
      <c r="K450" s="37"/>
      <c r="L450" s="36"/>
      <c r="M450" s="37"/>
      <c r="N450" s="36"/>
      <c r="O450" s="37"/>
      <c r="P450" s="36"/>
      <c r="Q450" s="37"/>
      <c r="R450" s="36"/>
      <c r="S450" s="37"/>
      <c r="T450" s="36"/>
      <c r="U450" s="37"/>
      <c r="V450" s="36"/>
      <c r="W450" s="37"/>
      <c r="X450" s="36"/>
      <c r="Y450" s="37"/>
      <c r="Z450" s="36"/>
      <c r="AA450" s="37"/>
      <c r="AB450" s="38">
        <f t="shared" si="12"/>
        <v>0</v>
      </c>
      <c r="AC450" s="39">
        <f t="shared" si="13"/>
        <v>0</v>
      </c>
      <c r="AD450" s="36"/>
      <c r="AE450" s="37"/>
      <c r="AF450" s="36">
        <v>1531543</v>
      </c>
      <c r="AG450" s="40">
        <v>7</v>
      </c>
      <c r="AH450" s="14"/>
      <c r="AI450" s="14"/>
      <c r="AJ450" s="14"/>
      <c r="AK450" s="14"/>
      <c r="AL450" s="14"/>
      <c r="AM450" s="14"/>
      <c r="AN450" s="14"/>
      <c r="AO450" s="14"/>
      <c r="AP450" s="14"/>
      <c r="AQ450" s="14"/>
      <c r="AR450" s="14"/>
      <c r="AS450" s="14"/>
      <c r="AT450" s="14"/>
      <c r="AU450" s="14"/>
      <c r="AV450" s="14"/>
      <c r="AW450" s="14"/>
    </row>
    <row r="451" spans="1:49" ht="12.75">
      <c r="A451" s="33"/>
      <c r="B451" s="34"/>
      <c r="C451" s="35"/>
      <c r="D451" s="35" t="s">
        <v>610</v>
      </c>
      <c r="E451" s="35" t="s">
        <v>611</v>
      </c>
      <c r="F451" s="36">
        <v>4344738</v>
      </c>
      <c r="G451" s="37">
        <v>23.6</v>
      </c>
      <c r="H451" s="36"/>
      <c r="I451" s="37"/>
      <c r="J451" s="36">
        <v>-25676</v>
      </c>
      <c r="K451" s="37">
        <v>0</v>
      </c>
      <c r="L451" s="36"/>
      <c r="M451" s="37"/>
      <c r="N451" s="36"/>
      <c r="O451" s="37"/>
      <c r="P451" s="36"/>
      <c r="Q451" s="37"/>
      <c r="R451" s="36"/>
      <c r="S451" s="37"/>
      <c r="T451" s="36"/>
      <c r="U451" s="37"/>
      <c r="V451" s="36"/>
      <c r="W451" s="37"/>
      <c r="X451" s="36"/>
      <c r="Y451" s="37"/>
      <c r="Z451" s="36"/>
      <c r="AA451" s="37"/>
      <c r="AB451" s="38">
        <f t="shared" si="12"/>
        <v>0</v>
      </c>
      <c r="AC451" s="39">
        <f t="shared" si="13"/>
        <v>0</v>
      </c>
      <c r="AD451" s="36">
        <f>-779784+616860+152514</f>
        <v>-10410</v>
      </c>
      <c r="AE451" s="37">
        <v>0</v>
      </c>
      <c r="AF451" s="36">
        <f>3539278+616860+152514</f>
        <v>4308652</v>
      </c>
      <c r="AG451" s="40">
        <v>23.6</v>
      </c>
      <c r="AH451" s="14"/>
      <c r="AI451" s="14"/>
      <c r="AJ451" s="14"/>
      <c r="AK451" s="14"/>
      <c r="AL451" s="14"/>
      <c r="AM451" s="14"/>
      <c r="AN451" s="14"/>
      <c r="AO451" s="14"/>
      <c r="AP451" s="14"/>
      <c r="AQ451" s="14"/>
      <c r="AR451" s="14"/>
      <c r="AS451" s="14"/>
      <c r="AT451" s="14"/>
      <c r="AU451" s="14"/>
      <c r="AV451" s="14"/>
      <c r="AW451" s="14"/>
    </row>
    <row r="452" spans="1:49" ht="12.75">
      <c r="A452" s="33"/>
      <c r="B452" s="34"/>
      <c r="C452" s="27" t="s">
        <v>612</v>
      </c>
      <c r="D452" s="27"/>
      <c r="E452" s="27"/>
      <c r="F452" s="28">
        <v>47465129</v>
      </c>
      <c r="G452" s="29">
        <v>328.5</v>
      </c>
      <c r="H452" s="28"/>
      <c r="I452" s="29"/>
      <c r="J452" s="28">
        <v>61674</v>
      </c>
      <c r="K452" s="29">
        <v>0</v>
      </c>
      <c r="L452" s="28"/>
      <c r="M452" s="29"/>
      <c r="N452" s="28"/>
      <c r="O452" s="29"/>
      <c r="P452" s="28"/>
      <c r="Q452" s="29"/>
      <c r="R452" s="28"/>
      <c r="S452" s="29"/>
      <c r="T452" s="28"/>
      <c r="U452" s="29"/>
      <c r="V452" s="28"/>
      <c r="W452" s="29"/>
      <c r="X452" s="28"/>
      <c r="Y452" s="29"/>
      <c r="Z452" s="28"/>
      <c r="AA452" s="29"/>
      <c r="AB452" s="30">
        <f t="shared" si="12"/>
        <v>0</v>
      </c>
      <c r="AC452" s="31">
        <f t="shared" si="13"/>
        <v>0</v>
      </c>
      <c r="AD452" s="28">
        <f>-779784+616860+152514</f>
        <v>-10410</v>
      </c>
      <c r="AE452" s="29">
        <v>0</v>
      </c>
      <c r="AF452" s="28">
        <f>46747019+616860+152514</f>
        <v>47516393</v>
      </c>
      <c r="AG452" s="32">
        <v>328.5</v>
      </c>
      <c r="AH452" s="14"/>
      <c r="AI452" s="14"/>
      <c r="AJ452" s="14"/>
      <c r="AK452" s="14"/>
      <c r="AL452" s="14"/>
      <c r="AM452" s="14"/>
      <c r="AN452" s="14"/>
      <c r="AO452" s="14"/>
      <c r="AP452" s="14"/>
      <c r="AQ452" s="14"/>
      <c r="AR452" s="14"/>
      <c r="AS452" s="14"/>
      <c r="AT452" s="14"/>
      <c r="AU452" s="14"/>
      <c r="AV452" s="14"/>
      <c r="AW452" s="14"/>
    </row>
    <row r="453" spans="1:49" ht="12.75">
      <c r="A453" s="33"/>
      <c r="B453" s="34">
        <v>113</v>
      </c>
      <c r="C453" s="27" t="s">
        <v>613</v>
      </c>
      <c r="D453" s="27"/>
      <c r="E453" s="27"/>
      <c r="F453" s="28"/>
      <c r="G453" s="29"/>
      <c r="H453" s="28"/>
      <c r="I453" s="29"/>
      <c r="J453" s="28"/>
      <c r="K453" s="29"/>
      <c r="L453" s="28"/>
      <c r="M453" s="29"/>
      <c r="N453" s="28"/>
      <c r="O453" s="29"/>
      <c r="P453" s="28"/>
      <c r="Q453" s="29"/>
      <c r="R453" s="28"/>
      <c r="S453" s="29"/>
      <c r="T453" s="28"/>
      <c r="U453" s="29"/>
      <c r="V453" s="28"/>
      <c r="W453" s="29"/>
      <c r="X453" s="28"/>
      <c r="Y453" s="29"/>
      <c r="Z453" s="28"/>
      <c r="AA453" s="29"/>
      <c r="AB453" s="30">
        <f t="shared" si="12"/>
        <v>0</v>
      </c>
      <c r="AC453" s="31">
        <f t="shared" si="13"/>
        <v>0</v>
      </c>
      <c r="AD453" s="28"/>
      <c r="AE453" s="29"/>
      <c r="AF453" s="28"/>
      <c r="AG453" s="32"/>
      <c r="AH453" s="14"/>
      <c r="AI453" s="14"/>
      <c r="AJ453" s="14"/>
      <c r="AK453" s="14"/>
      <c r="AL453" s="14"/>
      <c r="AM453" s="14"/>
      <c r="AN453" s="14"/>
      <c r="AO453" s="14"/>
      <c r="AP453" s="14"/>
      <c r="AQ453" s="14"/>
      <c r="AR453" s="14"/>
      <c r="AS453" s="14"/>
      <c r="AT453" s="14"/>
      <c r="AU453" s="14"/>
      <c r="AV453" s="14"/>
      <c r="AW453" s="14"/>
    </row>
    <row r="454" spans="1:49" ht="12.75">
      <c r="A454" s="33"/>
      <c r="B454" s="34"/>
      <c r="C454" s="35"/>
      <c r="D454" s="35" t="s">
        <v>614</v>
      </c>
      <c r="E454" s="35" t="s">
        <v>613</v>
      </c>
      <c r="F454" s="36">
        <v>27006526</v>
      </c>
      <c r="G454" s="37">
        <v>21</v>
      </c>
      <c r="H454" s="36"/>
      <c r="I454" s="37"/>
      <c r="J454" s="36">
        <v>6679</v>
      </c>
      <c r="K454" s="37">
        <v>0</v>
      </c>
      <c r="L454" s="36"/>
      <c r="M454" s="37"/>
      <c r="N454" s="36"/>
      <c r="O454" s="37"/>
      <c r="P454" s="36"/>
      <c r="Q454" s="37"/>
      <c r="R454" s="36"/>
      <c r="S454" s="37"/>
      <c r="T454" s="36"/>
      <c r="U454" s="37"/>
      <c r="V454" s="36"/>
      <c r="W454" s="37"/>
      <c r="X454" s="36"/>
      <c r="Y454" s="37"/>
      <c r="Z454" s="36"/>
      <c r="AA454" s="37"/>
      <c r="AB454" s="38">
        <f aca="true" t="shared" si="14" ref="AB454:AB520">Z454+X454+V454+T454+R454+P454+N454+L454+H454+H454</f>
        <v>0</v>
      </c>
      <c r="AC454" s="39">
        <f aca="true" t="shared" si="15" ref="AC454:AC520">AA454+Y454+W454+U454+S454+Q454+O454+M454+I454+I454</f>
        <v>0</v>
      </c>
      <c r="AD454" s="36">
        <v>-52841</v>
      </c>
      <c r="AE454" s="37">
        <v>0</v>
      </c>
      <c r="AF454" s="36">
        <v>26960364</v>
      </c>
      <c r="AG454" s="40">
        <v>21</v>
      </c>
      <c r="AH454" s="14"/>
      <c r="AI454" s="14"/>
      <c r="AJ454" s="14"/>
      <c r="AK454" s="14"/>
      <c r="AL454" s="14"/>
      <c r="AM454" s="14"/>
      <c r="AN454" s="14"/>
      <c r="AO454" s="14"/>
      <c r="AP454" s="14"/>
      <c r="AQ454" s="14"/>
      <c r="AR454" s="14"/>
      <c r="AS454" s="14"/>
      <c r="AT454" s="14"/>
      <c r="AU454" s="14"/>
      <c r="AV454" s="14"/>
      <c r="AW454" s="14"/>
    </row>
    <row r="455" spans="1:49" ht="12.75">
      <c r="A455" s="33"/>
      <c r="B455" s="34"/>
      <c r="C455" s="27" t="s">
        <v>615</v>
      </c>
      <c r="D455" s="27"/>
      <c r="E455" s="27"/>
      <c r="F455" s="28">
        <v>27006526</v>
      </c>
      <c r="G455" s="29">
        <v>21</v>
      </c>
      <c r="H455" s="28"/>
      <c r="I455" s="29"/>
      <c r="J455" s="28">
        <v>6679</v>
      </c>
      <c r="K455" s="29">
        <v>0</v>
      </c>
      <c r="L455" s="28"/>
      <c r="M455" s="29"/>
      <c r="N455" s="28"/>
      <c r="O455" s="29"/>
      <c r="P455" s="28"/>
      <c r="Q455" s="29"/>
      <c r="R455" s="28"/>
      <c r="S455" s="29"/>
      <c r="T455" s="28"/>
      <c r="U455" s="29"/>
      <c r="V455" s="28"/>
      <c r="W455" s="29"/>
      <c r="X455" s="28"/>
      <c r="Y455" s="29"/>
      <c r="Z455" s="28"/>
      <c r="AA455" s="29"/>
      <c r="AB455" s="30">
        <f t="shared" si="14"/>
        <v>0</v>
      </c>
      <c r="AC455" s="31">
        <f t="shared" si="15"/>
        <v>0</v>
      </c>
      <c r="AD455" s="28">
        <v>-52841</v>
      </c>
      <c r="AE455" s="29">
        <v>0</v>
      </c>
      <c r="AF455" s="28">
        <v>26960364</v>
      </c>
      <c r="AG455" s="32">
        <v>21</v>
      </c>
      <c r="AH455" s="14"/>
      <c r="AI455" s="14"/>
      <c r="AJ455" s="14"/>
      <c r="AK455" s="14"/>
      <c r="AL455" s="14"/>
      <c r="AM455" s="14"/>
      <c r="AN455" s="14"/>
      <c r="AO455" s="14"/>
      <c r="AP455" s="14"/>
      <c r="AQ455" s="14"/>
      <c r="AR455" s="14"/>
      <c r="AS455" s="14"/>
      <c r="AT455" s="14"/>
      <c r="AU455" s="14"/>
      <c r="AV455" s="14"/>
      <c r="AW455" s="14"/>
    </row>
    <row r="456" spans="1:49" ht="12.75">
      <c r="A456" s="33"/>
      <c r="B456" s="34">
        <v>114</v>
      </c>
      <c r="C456" s="27" t="s">
        <v>616</v>
      </c>
      <c r="D456" s="27"/>
      <c r="E456" s="27"/>
      <c r="F456" s="28"/>
      <c r="G456" s="29"/>
      <c r="H456" s="28"/>
      <c r="I456" s="29"/>
      <c r="J456" s="28"/>
      <c r="K456" s="29"/>
      <c r="L456" s="28"/>
      <c r="M456" s="29"/>
      <c r="N456" s="28"/>
      <c r="O456" s="29"/>
      <c r="P456" s="28"/>
      <c r="Q456" s="29"/>
      <c r="R456" s="28"/>
      <c r="S456" s="29"/>
      <c r="T456" s="28"/>
      <c r="U456" s="29"/>
      <c r="V456" s="28"/>
      <c r="W456" s="29"/>
      <c r="X456" s="28"/>
      <c r="Y456" s="29"/>
      <c r="Z456" s="28"/>
      <c r="AA456" s="29"/>
      <c r="AB456" s="30">
        <f t="shared" si="14"/>
        <v>0</v>
      </c>
      <c r="AC456" s="31">
        <f t="shared" si="15"/>
        <v>0</v>
      </c>
      <c r="AD456" s="28"/>
      <c r="AE456" s="29"/>
      <c r="AF456" s="28"/>
      <c r="AG456" s="32"/>
      <c r="AH456" s="14"/>
      <c r="AI456" s="14"/>
      <c r="AJ456" s="14"/>
      <c r="AK456" s="14"/>
      <c r="AL456" s="14"/>
      <c r="AM456" s="14"/>
      <c r="AN456" s="14"/>
      <c r="AO456" s="14"/>
      <c r="AP456" s="14"/>
      <c r="AQ456" s="14"/>
      <c r="AR456" s="14"/>
      <c r="AS456" s="14"/>
      <c r="AT456" s="14"/>
      <c r="AU456" s="14"/>
      <c r="AV456" s="14"/>
      <c r="AW456" s="14"/>
    </row>
    <row r="457" spans="1:49" ht="12.75">
      <c r="A457" s="33"/>
      <c r="B457" s="34"/>
      <c r="C457" s="35"/>
      <c r="D457" s="35" t="s">
        <v>617</v>
      </c>
      <c r="E457" s="35" t="s">
        <v>618</v>
      </c>
      <c r="F457" s="36">
        <v>26308163</v>
      </c>
      <c r="G457" s="37">
        <v>111</v>
      </c>
      <c r="H457" s="36"/>
      <c r="I457" s="37"/>
      <c r="J457" s="36">
        <v>-8604</v>
      </c>
      <c r="K457" s="37">
        <v>0</v>
      </c>
      <c r="L457" s="36"/>
      <c r="M457" s="37"/>
      <c r="N457" s="36"/>
      <c r="O457" s="37"/>
      <c r="P457" s="36"/>
      <c r="Q457" s="37"/>
      <c r="R457" s="36"/>
      <c r="S457" s="37"/>
      <c r="T457" s="36"/>
      <c r="U457" s="37"/>
      <c r="V457" s="36"/>
      <c r="W457" s="37"/>
      <c r="X457" s="36"/>
      <c r="Y457" s="37"/>
      <c r="Z457" s="36">
        <v>2420254</v>
      </c>
      <c r="AA457" s="37">
        <v>0</v>
      </c>
      <c r="AB457" s="38">
        <f t="shared" si="14"/>
        <v>2420254</v>
      </c>
      <c r="AC457" s="39">
        <f t="shared" si="15"/>
        <v>0</v>
      </c>
      <c r="AD457" s="36"/>
      <c r="AE457" s="37"/>
      <c r="AF457" s="36">
        <v>28719813</v>
      </c>
      <c r="AG457" s="40">
        <v>111</v>
      </c>
      <c r="AH457" s="14"/>
      <c r="AI457" s="14"/>
      <c r="AJ457" s="14"/>
      <c r="AK457" s="14"/>
      <c r="AL457" s="14"/>
      <c r="AM457" s="14"/>
      <c r="AN457" s="14"/>
      <c r="AO457" s="14"/>
      <c r="AP457" s="14"/>
      <c r="AQ457" s="14"/>
      <c r="AR457" s="14"/>
      <c r="AS457" s="14"/>
      <c r="AT457" s="14"/>
      <c r="AU457" s="14"/>
      <c r="AV457" s="14"/>
      <c r="AW457" s="14"/>
    </row>
    <row r="458" spans="1:49" ht="12.75">
      <c r="A458" s="33"/>
      <c r="B458" s="34"/>
      <c r="C458" s="27" t="s">
        <v>619</v>
      </c>
      <c r="D458" s="27"/>
      <c r="E458" s="27"/>
      <c r="F458" s="28">
        <v>26308163</v>
      </c>
      <c r="G458" s="29">
        <v>111</v>
      </c>
      <c r="H458" s="28"/>
      <c r="I458" s="29"/>
      <c r="J458" s="28">
        <v>-8604</v>
      </c>
      <c r="K458" s="29">
        <v>0</v>
      </c>
      <c r="L458" s="28"/>
      <c r="M458" s="29"/>
      <c r="N458" s="28"/>
      <c r="O458" s="29"/>
      <c r="P458" s="28"/>
      <c r="Q458" s="29"/>
      <c r="R458" s="28"/>
      <c r="S458" s="29"/>
      <c r="T458" s="28"/>
      <c r="U458" s="29"/>
      <c r="V458" s="28"/>
      <c r="W458" s="29"/>
      <c r="X458" s="28"/>
      <c r="Y458" s="29"/>
      <c r="Z458" s="28">
        <v>2420254</v>
      </c>
      <c r="AA458" s="29">
        <v>0</v>
      </c>
      <c r="AB458" s="30">
        <f t="shared" si="14"/>
        <v>2420254</v>
      </c>
      <c r="AC458" s="31">
        <f t="shared" si="15"/>
        <v>0</v>
      </c>
      <c r="AD458" s="28"/>
      <c r="AE458" s="29"/>
      <c r="AF458" s="28">
        <v>28719813</v>
      </c>
      <c r="AG458" s="32">
        <v>111</v>
      </c>
      <c r="AH458" s="14"/>
      <c r="AI458" s="14"/>
      <c r="AJ458" s="14"/>
      <c r="AK458" s="14"/>
      <c r="AL458" s="14"/>
      <c r="AM458" s="14"/>
      <c r="AN458" s="14"/>
      <c r="AO458" s="14"/>
      <c r="AP458" s="14"/>
      <c r="AQ458" s="14"/>
      <c r="AR458" s="14"/>
      <c r="AS458" s="14"/>
      <c r="AT458" s="14"/>
      <c r="AU458" s="14"/>
      <c r="AV458" s="14"/>
      <c r="AW458" s="14"/>
    </row>
    <row r="459" spans="1:49" ht="12.75">
      <c r="A459" s="33"/>
      <c r="B459" s="34"/>
      <c r="C459" s="27" t="s">
        <v>687</v>
      </c>
      <c r="D459" s="27"/>
      <c r="E459" s="27"/>
      <c r="F459" s="28"/>
      <c r="G459" s="29"/>
      <c r="H459" s="28"/>
      <c r="I459" s="29"/>
      <c r="J459" s="28"/>
      <c r="K459" s="29"/>
      <c r="L459" s="28"/>
      <c r="M459" s="29"/>
      <c r="N459" s="28"/>
      <c r="O459" s="29"/>
      <c r="P459" s="28"/>
      <c r="Q459" s="29"/>
      <c r="R459" s="28"/>
      <c r="S459" s="29"/>
      <c r="T459" s="28"/>
      <c r="U459" s="29"/>
      <c r="V459" s="28"/>
      <c r="W459" s="29"/>
      <c r="X459" s="28"/>
      <c r="Y459" s="29"/>
      <c r="Z459" s="28"/>
      <c r="AA459" s="29"/>
      <c r="AB459" s="30">
        <f t="shared" si="14"/>
        <v>0</v>
      </c>
      <c r="AC459" s="31">
        <f t="shared" si="15"/>
        <v>0</v>
      </c>
      <c r="AD459" s="28"/>
      <c r="AE459" s="29"/>
      <c r="AF459" s="28"/>
      <c r="AG459" s="32"/>
      <c r="AH459" s="14"/>
      <c r="AI459" s="14"/>
      <c r="AJ459" s="14"/>
      <c r="AK459" s="14"/>
      <c r="AL459" s="14"/>
      <c r="AM459" s="14"/>
      <c r="AN459" s="14"/>
      <c r="AO459" s="14"/>
      <c r="AP459" s="14"/>
      <c r="AQ459" s="14"/>
      <c r="AR459" s="14"/>
      <c r="AS459" s="14"/>
      <c r="AT459" s="14"/>
      <c r="AU459" s="14"/>
      <c r="AV459" s="14"/>
      <c r="AW459" s="14"/>
    </row>
    <row r="460" spans="1:49" ht="12.75">
      <c r="A460" s="33"/>
      <c r="B460" s="34"/>
      <c r="C460" s="35"/>
      <c r="D460" s="35" t="s">
        <v>617</v>
      </c>
      <c r="E460" s="35" t="s">
        <v>618</v>
      </c>
      <c r="F460" s="36"/>
      <c r="G460" s="37"/>
      <c r="H460" s="36"/>
      <c r="I460" s="37"/>
      <c r="J460" s="36"/>
      <c r="K460" s="37"/>
      <c r="L460" s="36"/>
      <c r="M460" s="37"/>
      <c r="N460" s="36"/>
      <c r="O460" s="37"/>
      <c r="P460" s="36"/>
      <c r="Q460" s="37"/>
      <c r="R460" s="36"/>
      <c r="S460" s="37"/>
      <c r="T460" s="36"/>
      <c r="U460" s="37"/>
      <c r="V460" s="36"/>
      <c r="W460" s="37"/>
      <c r="X460" s="36"/>
      <c r="Y460" s="37"/>
      <c r="Z460" s="36"/>
      <c r="AA460" s="37"/>
      <c r="AB460" s="38">
        <f t="shared" si="14"/>
        <v>0</v>
      </c>
      <c r="AC460" s="39">
        <f t="shared" si="15"/>
        <v>0</v>
      </c>
      <c r="AD460" s="36">
        <v>-282723</v>
      </c>
      <c r="AE460" s="37">
        <v>0</v>
      </c>
      <c r="AF460" s="36">
        <v>-282723</v>
      </c>
      <c r="AG460" s="40">
        <v>0</v>
      </c>
      <c r="AH460" s="14"/>
      <c r="AI460" s="14"/>
      <c r="AJ460" s="14"/>
      <c r="AK460" s="14"/>
      <c r="AL460" s="14"/>
      <c r="AM460" s="14"/>
      <c r="AN460" s="14"/>
      <c r="AO460" s="14"/>
      <c r="AP460" s="14"/>
      <c r="AQ460" s="14"/>
      <c r="AR460" s="14"/>
      <c r="AS460" s="14"/>
      <c r="AT460" s="14"/>
      <c r="AU460" s="14"/>
      <c r="AV460" s="14"/>
      <c r="AW460" s="14"/>
    </row>
    <row r="461" spans="1:49" ht="12.75">
      <c r="A461" s="33"/>
      <c r="B461" s="34"/>
      <c r="C461" s="27" t="s">
        <v>688</v>
      </c>
      <c r="D461" s="27"/>
      <c r="E461" s="27"/>
      <c r="F461" s="28"/>
      <c r="G461" s="29"/>
      <c r="H461" s="28"/>
      <c r="I461" s="29"/>
      <c r="J461" s="28"/>
      <c r="K461" s="29"/>
      <c r="L461" s="28"/>
      <c r="M461" s="29"/>
      <c r="N461" s="28"/>
      <c r="O461" s="29"/>
      <c r="P461" s="28"/>
      <c r="Q461" s="29"/>
      <c r="R461" s="28"/>
      <c r="S461" s="29"/>
      <c r="T461" s="28"/>
      <c r="U461" s="29"/>
      <c r="V461" s="28"/>
      <c r="W461" s="29"/>
      <c r="X461" s="28"/>
      <c r="Y461" s="29"/>
      <c r="Z461" s="28"/>
      <c r="AA461" s="29"/>
      <c r="AB461" s="30">
        <f t="shared" si="14"/>
        <v>0</v>
      </c>
      <c r="AC461" s="31">
        <f t="shared" si="15"/>
        <v>0</v>
      </c>
      <c r="AD461" s="28">
        <v>-282723</v>
      </c>
      <c r="AE461" s="29">
        <v>0</v>
      </c>
      <c r="AF461" s="28">
        <v>-282723</v>
      </c>
      <c r="AG461" s="32">
        <v>0</v>
      </c>
      <c r="AH461" s="14"/>
      <c r="AI461" s="14"/>
      <c r="AJ461" s="14"/>
      <c r="AK461" s="14"/>
      <c r="AL461" s="14"/>
      <c r="AM461" s="14"/>
      <c r="AN461" s="14"/>
      <c r="AO461" s="14"/>
      <c r="AP461" s="14"/>
      <c r="AQ461" s="14"/>
      <c r="AR461" s="14"/>
      <c r="AS461" s="14"/>
      <c r="AT461" s="14"/>
      <c r="AU461" s="14"/>
      <c r="AV461" s="14"/>
      <c r="AW461" s="14"/>
    </row>
    <row r="462" spans="1:49" ht="12.75">
      <c r="A462" s="33"/>
      <c r="B462" s="34">
        <v>115</v>
      </c>
      <c r="C462" s="27" t="s">
        <v>620</v>
      </c>
      <c r="D462" s="27"/>
      <c r="E462" s="27"/>
      <c r="F462" s="28"/>
      <c r="G462" s="29"/>
      <c r="H462" s="28"/>
      <c r="I462" s="29"/>
      <c r="J462" s="28"/>
      <c r="K462" s="29"/>
      <c r="L462" s="28"/>
      <c r="M462" s="29"/>
      <c r="N462" s="28"/>
      <c r="O462" s="29"/>
      <c r="P462" s="28"/>
      <c r="Q462" s="29"/>
      <c r="R462" s="28"/>
      <c r="S462" s="29"/>
      <c r="T462" s="28"/>
      <c r="U462" s="29"/>
      <c r="V462" s="28"/>
      <c r="W462" s="29"/>
      <c r="X462" s="28"/>
      <c r="Y462" s="29"/>
      <c r="Z462" s="28"/>
      <c r="AA462" s="29"/>
      <c r="AB462" s="30">
        <f t="shared" si="14"/>
        <v>0</v>
      </c>
      <c r="AC462" s="31">
        <f t="shared" si="15"/>
        <v>0</v>
      </c>
      <c r="AD462" s="28"/>
      <c r="AE462" s="29"/>
      <c r="AF462" s="28"/>
      <c r="AG462" s="32"/>
      <c r="AH462" s="14"/>
      <c r="AI462" s="14"/>
      <c r="AJ462" s="14"/>
      <c r="AK462" s="14"/>
      <c r="AL462" s="14"/>
      <c r="AM462" s="14"/>
      <c r="AN462" s="14"/>
      <c r="AO462" s="14"/>
      <c r="AP462" s="14"/>
      <c r="AQ462" s="14"/>
      <c r="AR462" s="14"/>
      <c r="AS462" s="14"/>
      <c r="AT462" s="14"/>
      <c r="AU462" s="14"/>
      <c r="AV462" s="14"/>
      <c r="AW462" s="14"/>
    </row>
    <row r="463" spans="1:49" ht="12.75">
      <c r="A463" s="33"/>
      <c r="B463" s="34"/>
      <c r="C463" s="35"/>
      <c r="D463" s="35" t="s">
        <v>621</v>
      </c>
      <c r="E463" s="35" t="s">
        <v>622</v>
      </c>
      <c r="F463" s="36">
        <v>1827495</v>
      </c>
      <c r="G463" s="37">
        <v>8</v>
      </c>
      <c r="H463" s="36"/>
      <c r="I463" s="37"/>
      <c r="J463" s="36"/>
      <c r="K463" s="37"/>
      <c r="L463" s="36"/>
      <c r="M463" s="37"/>
      <c r="N463" s="36"/>
      <c r="O463" s="37"/>
      <c r="P463" s="36"/>
      <c r="Q463" s="37"/>
      <c r="R463" s="36"/>
      <c r="S463" s="37"/>
      <c r="T463" s="36"/>
      <c r="U463" s="37"/>
      <c r="V463" s="36"/>
      <c r="W463" s="37"/>
      <c r="X463" s="36"/>
      <c r="Y463" s="37"/>
      <c r="Z463" s="36"/>
      <c r="AA463" s="37"/>
      <c r="AB463" s="38">
        <f t="shared" si="14"/>
        <v>0</v>
      </c>
      <c r="AC463" s="39">
        <f t="shared" si="15"/>
        <v>0</v>
      </c>
      <c r="AD463" s="36"/>
      <c r="AE463" s="37"/>
      <c r="AF463" s="36">
        <v>1827495</v>
      </c>
      <c r="AG463" s="40">
        <v>8</v>
      </c>
      <c r="AH463" s="14"/>
      <c r="AI463" s="14"/>
      <c r="AJ463" s="14"/>
      <c r="AK463" s="14"/>
      <c r="AL463" s="14"/>
      <c r="AM463" s="14"/>
      <c r="AN463" s="14"/>
      <c r="AO463" s="14"/>
      <c r="AP463" s="14"/>
      <c r="AQ463" s="14"/>
      <c r="AR463" s="14"/>
      <c r="AS463" s="14"/>
      <c r="AT463" s="14"/>
      <c r="AU463" s="14"/>
      <c r="AV463" s="14"/>
      <c r="AW463" s="14"/>
    </row>
    <row r="464" spans="1:49" ht="12.75">
      <c r="A464" s="33"/>
      <c r="B464" s="34"/>
      <c r="C464" s="27" t="s">
        <v>623</v>
      </c>
      <c r="D464" s="27"/>
      <c r="E464" s="27"/>
      <c r="F464" s="28">
        <v>1827495</v>
      </c>
      <c r="G464" s="29">
        <v>8</v>
      </c>
      <c r="H464" s="28"/>
      <c r="I464" s="29"/>
      <c r="J464" s="28"/>
      <c r="K464" s="29"/>
      <c r="L464" s="28"/>
      <c r="M464" s="29"/>
      <c r="N464" s="28"/>
      <c r="O464" s="29"/>
      <c r="P464" s="28"/>
      <c r="Q464" s="29"/>
      <c r="R464" s="28"/>
      <c r="S464" s="29"/>
      <c r="T464" s="28"/>
      <c r="U464" s="29"/>
      <c r="V464" s="28"/>
      <c r="W464" s="29"/>
      <c r="X464" s="28"/>
      <c r="Y464" s="29"/>
      <c r="Z464" s="28"/>
      <c r="AA464" s="29"/>
      <c r="AB464" s="30">
        <f t="shared" si="14"/>
        <v>0</v>
      </c>
      <c r="AC464" s="31">
        <f t="shared" si="15"/>
        <v>0</v>
      </c>
      <c r="AD464" s="28"/>
      <c r="AE464" s="29"/>
      <c r="AF464" s="28">
        <v>1827495</v>
      </c>
      <c r="AG464" s="32">
        <v>8</v>
      </c>
      <c r="AH464" s="14"/>
      <c r="AI464" s="14"/>
      <c r="AJ464" s="14"/>
      <c r="AK464" s="14"/>
      <c r="AL464" s="14"/>
      <c r="AM464" s="14"/>
      <c r="AN464" s="14"/>
      <c r="AO464" s="14"/>
      <c r="AP464" s="14"/>
      <c r="AQ464" s="14"/>
      <c r="AR464" s="14"/>
      <c r="AS464" s="14"/>
      <c r="AT464" s="14"/>
      <c r="AU464" s="14"/>
      <c r="AV464" s="14"/>
      <c r="AW464" s="14"/>
    </row>
    <row r="465" spans="1:49" ht="12.75">
      <c r="A465" s="33"/>
      <c r="B465" s="34"/>
      <c r="C465" s="27" t="s">
        <v>689</v>
      </c>
      <c r="D465" s="27"/>
      <c r="E465" s="27"/>
      <c r="F465" s="28"/>
      <c r="G465" s="29"/>
      <c r="H465" s="28"/>
      <c r="I465" s="29"/>
      <c r="J465" s="28"/>
      <c r="K465" s="29"/>
      <c r="L465" s="28"/>
      <c r="M465" s="29"/>
      <c r="N465" s="28"/>
      <c r="O465" s="29"/>
      <c r="P465" s="28"/>
      <c r="Q465" s="29"/>
      <c r="R465" s="28"/>
      <c r="S465" s="29"/>
      <c r="T465" s="28"/>
      <c r="U465" s="29"/>
      <c r="V465" s="28"/>
      <c r="W465" s="29"/>
      <c r="X465" s="28"/>
      <c r="Y465" s="29"/>
      <c r="Z465" s="28"/>
      <c r="AA465" s="29"/>
      <c r="AB465" s="30">
        <f t="shared" si="14"/>
        <v>0</v>
      </c>
      <c r="AC465" s="31">
        <f t="shared" si="15"/>
        <v>0</v>
      </c>
      <c r="AD465" s="28"/>
      <c r="AE465" s="29"/>
      <c r="AF465" s="28"/>
      <c r="AG465" s="32"/>
      <c r="AH465" s="14"/>
      <c r="AI465" s="14"/>
      <c r="AJ465" s="14"/>
      <c r="AK465" s="14"/>
      <c r="AL465" s="14"/>
      <c r="AM465" s="14"/>
      <c r="AN465" s="14"/>
      <c r="AO465" s="14"/>
      <c r="AP465" s="14"/>
      <c r="AQ465" s="14"/>
      <c r="AR465" s="14"/>
      <c r="AS465" s="14"/>
      <c r="AT465" s="14"/>
      <c r="AU465" s="14"/>
      <c r="AV465" s="14"/>
      <c r="AW465" s="14"/>
    </row>
    <row r="466" spans="1:49" ht="12.75">
      <c r="A466" s="33"/>
      <c r="B466" s="34"/>
      <c r="C466" s="35"/>
      <c r="D466" s="35" t="s">
        <v>621</v>
      </c>
      <c r="E466" s="35" t="s">
        <v>622</v>
      </c>
      <c r="F466" s="36"/>
      <c r="G466" s="37"/>
      <c r="H466" s="36"/>
      <c r="I466" s="37"/>
      <c r="J466" s="36"/>
      <c r="K466" s="37"/>
      <c r="L466" s="36"/>
      <c r="M466" s="37"/>
      <c r="N466" s="36"/>
      <c r="O466" s="37"/>
      <c r="P466" s="36"/>
      <c r="Q466" s="37"/>
      <c r="R466" s="36"/>
      <c r="S466" s="37"/>
      <c r="T466" s="36"/>
      <c r="U466" s="37"/>
      <c r="V466" s="36"/>
      <c r="W466" s="37"/>
      <c r="X466" s="36"/>
      <c r="Y466" s="37"/>
      <c r="Z466" s="36"/>
      <c r="AA466" s="37"/>
      <c r="AB466" s="38">
        <f t="shared" si="14"/>
        <v>0</v>
      </c>
      <c r="AC466" s="39">
        <f t="shared" si="15"/>
        <v>0</v>
      </c>
      <c r="AD466" s="36">
        <v>118778</v>
      </c>
      <c r="AE466" s="37">
        <v>0</v>
      </c>
      <c r="AF466" s="36">
        <v>118778</v>
      </c>
      <c r="AG466" s="40">
        <v>0</v>
      </c>
      <c r="AH466" s="14"/>
      <c r="AI466" s="14"/>
      <c r="AJ466" s="14"/>
      <c r="AK466" s="14"/>
      <c r="AL466" s="14"/>
      <c r="AM466" s="14"/>
      <c r="AN466" s="14"/>
      <c r="AO466" s="14"/>
      <c r="AP466" s="14"/>
      <c r="AQ466" s="14"/>
      <c r="AR466" s="14"/>
      <c r="AS466" s="14"/>
      <c r="AT466" s="14"/>
      <c r="AU466" s="14"/>
      <c r="AV466" s="14"/>
      <c r="AW466" s="14"/>
    </row>
    <row r="467" spans="1:49" ht="12.75">
      <c r="A467" s="33"/>
      <c r="B467" s="34"/>
      <c r="C467" s="27" t="s">
        <v>690</v>
      </c>
      <c r="D467" s="27"/>
      <c r="E467" s="27"/>
      <c r="F467" s="28"/>
      <c r="G467" s="29"/>
      <c r="H467" s="28"/>
      <c r="I467" s="29"/>
      <c r="J467" s="28"/>
      <c r="K467" s="29"/>
      <c r="L467" s="28"/>
      <c r="M467" s="29"/>
      <c r="N467" s="28"/>
      <c r="O467" s="29"/>
      <c r="P467" s="28"/>
      <c r="Q467" s="29"/>
      <c r="R467" s="28"/>
      <c r="S467" s="29"/>
      <c r="T467" s="28"/>
      <c r="U467" s="29"/>
      <c r="V467" s="28"/>
      <c r="W467" s="29"/>
      <c r="X467" s="28"/>
      <c r="Y467" s="29"/>
      <c r="Z467" s="28"/>
      <c r="AA467" s="29"/>
      <c r="AB467" s="30">
        <f t="shared" si="14"/>
        <v>0</v>
      </c>
      <c r="AC467" s="31">
        <f t="shared" si="15"/>
        <v>0</v>
      </c>
      <c r="AD467" s="28">
        <v>118778</v>
      </c>
      <c r="AE467" s="29">
        <v>0</v>
      </c>
      <c r="AF467" s="28">
        <v>118778</v>
      </c>
      <c r="AG467" s="32">
        <v>0</v>
      </c>
      <c r="AH467" s="14"/>
      <c r="AI467" s="14"/>
      <c r="AJ467" s="14"/>
      <c r="AK467" s="14"/>
      <c r="AL467" s="14"/>
      <c r="AM467" s="14"/>
      <c r="AN467" s="14"/>
      <c r="AO467" s="14"/>
      <c r="AP467" s="14"/>
      <c r="AQ467" s="14"/>
      <c r="AR467" s="14"/>
      <c r="AS467" s="14"/>
      <c r="AT467" s="14"/>
      <c r="AU467" s="14"/>
      <c r="AV467" s="14"/>
      <c r="AW467" s="14"/>
    </row>
    <row r="468" spans="1:49" ht="12.75">
      <c r="A468" s="33"/>
      <c r="B468" s="34">
        <v>116</v>
      </c>
      <c r="C468" s="27" t="s">
        <v>624</v>
      </c>
      <c r="D468" s="27"/>
      <c r="E468" s="27"/>
      <c r="F468" s="28"/>
      <c r="G468" s="29"/>
      <c r="H468" s="28"/>
      <c r="I468" s="29"/>
      <c r="J468" s="28"/>
      <c r="K468" s="29"/>
      <c r="L468" s="28"/>
      <c r="M468" s="29"/>
      <c r="N468" s="28"/>
      <c r="O468" s="29"/>
      <c r="P468" s="28"/>
      <c r="Q468" s="29"/>
      <c r="R468" s="28"/>
      <c r="S468" s="29"/>
      <c r="T468" s="28"/>
      <c r="U468" s="29"/>
      <c r="V468" s="28"/>
      <c r="W468" s="29"/>
      <c r="X468" s="28"/>
      <c r="Y468" s="29"/>
      <c r="Z468" s="28"/>
      <c r="AA468" s="29"/>
      <c r="AB468" s="30">
        <f t="shared" si="14"/>
        <v>0</v>
      </c>
      <c r="AC468" s="31">
        <f t="shared" si="15"/>
        <v>0</v>
      </c>
      <c r="AD468" s="28"/>
      <c r="AE468" s="29"/>
      <c r="AF468" s="28"/>
      <c r="AG468" s="32"/>
      <c r="AH468" s="14"/>
      <c r="AI468" s="14"/>
      <c r="AJ468" s="14"/>
      <c r="AK468" s="14"/>
      <c r="AL468" s="14"/>
      <c r="AM468" s="14"/>
      <c r="AN468" s="14"/>
      <c r="AO468" s="14"/>
      <c r="AP468" s="14"/>
      <c r="AQ468" s="14"/>
      <c r="AR468" s="14"/>
      <c r="AS468" s="14"/>
      <c r="AT468" s="14"/>
      <c r="AU468" s="14"/>
      <c r="AV468" s="14"/>
      <c r="AW468" s="14"/>
    </row>
    <row r="469" spans="1:49" ht="12.75">
      <c r="A469" s="33"/>
      <c r="B469" s="34"/>
      <c r="C469" s="35"/>
      <c r="D469" s="35" t="s">
        <v>625</v>
      </c>
      <c r="E469" s="35" t="s">
        <v>624</v>
      </c>
      <c r="F469" s="36">
        <v>170553723</v>
      </c>
      <c r="G469" s="37"/>
      <c r="H469" s="36"/>
      <c r="I469" s="37"/>
      <c r="J469" s="36"/>
      <c r="K469" s="37"/>
      <c r="L469" s="36"/>
      <c r="M469" s="37"/>
      <c r="N469" s="36"/>
      <c r="O469" s="37"/>
      <c r="P469" s="36"/>
      <c r="Q469" s="37"/>
      <c r="R469" s="36"/>
      <c r="S469" s="37"/>
      <c r="T469" s="36"/>
      <c r="U469" s="37"/>
      <c r="V469" s="36"/>
      <c r="W469" s="37"/>
      <c r="X469" s="36"/>
      <c r="Y469" s="37"/>
      <c r="Z469" s="36"/>
      <c r="AA469" s="37"/>
      <c r="AB469" s="38">
        <f t="shared" si="14"/>
        <v>0</v>
      </c>
      <c r="AC469" s="39">
        <f t="shared" si="15"/>
        <v>0</v>
      </c>
      <c r="AD469" s="36">
        <v>85729883</v>
      </c>
      <c r="AE469" s="37">
        <v>0</v>
      </c>
      <c r="AF469" s="36">
        <v>256283606</v>
      </c>
      <c r="AG469" s="40">
        <v>0</v>
      </c>
      <c r="AH469" s="14"/>
      <c r="AI469" s="14"/>
      <c r="AJ469" s="14"/>
      <c r="AK469" s="14"/>
      <c r="AL469" s="14"/>
      <c r="AM469" s="14"/>
      <c r="AN469" s="14"/>
      <c r="AO469" s="14"/>
      <c r="AP469" s="14"/>
      <c r="AQ469" s="14"/>
      <c r="AR469" s="14"/>
      <c r="AS469" s="14"/>
      <c r="AT469" s="14"/>
      <c r="AU469" s="14"/>
      <c r="AV469" s="14"/>
      <c r="AW469" s="14"/>
    </row>
    <row r="470" spans="1:49" ht="12.75">
      <c r="A470" s="33"/>
      <c r="B470" s="34"/>
      <c r="C470" s="27" t="s">
        <v>626</v>
      </c>
      <c r="D470" s="27"/>
      <c r="E470" s="27"/>
      <c r="F470" s="28">
        <v>170553723</v>
      </c>
      <c r="G470" s="29"/>
      <c r="H470" s="28"/>
      <c r="I470" s="29"/>
      <c r="J470" s="28"/>
      <c r="K470" s="29"/>
      <c r="L470" s="28"/>
      <c r="M470" s="29"/>
      <c r="N470" s="28"/>
      <c r="O470" s="29"/>
      <c r="P470" s="28"/>
      <c r="Q470" s="29"/>
      <c r="R470" s="28"/>
      <c r="S470" s="29"/>
      <c r="T470" s="28"/>
      <c r="U470" s="29"/>
      <c r="V470" s="28"/>
      <c r="W470" s="29"/>
      <c r="X470" s="28"/>
      <c r="Y470" s="29"/>
      <c r="Z470" s="28"/>
      <c r="AA470" s="29"/>
      <c r="AB470" s="30">
        <f t="shared" si="14"/>
        <v>0</v>
      </c>
      <c r="AC470" s="31">
        <f t="shared" si="15"/>
        <v>0</v>
      </c>
      <c r="AD470" s="28">
        <v>85729883</v>
      </c>
      <c r="AE470" s="29">
        <v>0</v>
      </c>
      <c r="AF470" s="28">
        <v>256283606</v>
      </c>
      <c r="AG470" s="32">
        <v>0</v>
      </c>
      <c r="AH470" s="14"/>
      <c r="AI470" s="14"/>
      <c r="AJ470" s="14"/>
      <c r="AK470" s="14"/>
      <c r="AL470" s="14"/>
      <c r="AM470" s="14"/>
      <c r="AN470" s="14"/>
      <c r="AO470" s="14"/>
      <c r="AP470" s="14"/>
      <c r="AQ470" s="14"/>
      <c r="AR470" s="14"/>
      <c r="AS470" s="14"/>
      <c r="AT470" s="14"/>
      <c r="AU470" s="14"/>
      <c r="AV470" s="14"/>
      <c r="AW470" s="14"/>
    </row>
    <row r="471" spans="1:49" ht="12.75">
      <c r="A471" s="33"/>
      <c r="B471" s="34">
        <v>117</v>
      </c>
      <c r="C471" s="27" t="s">
        <v>627</v>
      </c>
      <c r="D471" s="27"/>
      <c r="E471" s="27"/>
      <c r="F471" s="28"/>
      <c r="G471" s="29"/>
      <c r="H471" s="28"/>
      <c r="I471" s="29"/>
      <c r="J471" s="28"/>
      <c r="K471" s="29"/>
      <c r="L471" s="28"/>
      <c r="M471" s="29"/>
      <c r="N471" s="28"/>
      <c r="O471" s="29"/>
      <c r="P471" s="28"/>
      <c r="Q471" s="29"/>
      <c r="R471" s="28"/>
      <c r="S471" s="29"/>
      <c r="T471" s="28"/>
      <c r="U471" s="29"/>
      <c r="V471" s="28"/>
      <c r="W471" s="29"/>
      <c r="X471" s="28"/>
      <c r="Y471" s="29"/>
      <c r="Z471" s="28"/>
      <c r="AA471" s="29"/>
      <c r="AB471" s="30">
        <f t="shared" si="14"/>
        <v>0</v>
      </c>
      <c r="AC471" s="31">
        <f t="shared" si="15"/>
        <v>0</v>
      </c>
      <c r="AD471" s="28"/>
      <c r="AE471" s="29"/>
      <c r="AF471" s="28"/>
      <c r="AG471" s="32"/>
      <c r="AH471" s="14"/>
      <c r="AI471" s="14"/>
      <c r="AJ471" s="14"/>
      <c r="AK471" s="14"/>
      <c r="AL471" s="14"/>
      <c r="AM471" s="14"/>
      <c r="AN471" s="14"/>
      <c r="AO471" s="14"/>
      <c r="AP471" s="14"/>
      <c r="AQ471" s="14"/>
      <c r="AR471" s="14"/>
      <c r="AS471" s="14"/>
      <c r="AT471" s="14"/>
      <c r="AU471" s="14"/>
      <c r="AV471" s="14"/>
      <c r="AW471" s="14"/>
    </row>
    <row r="472" spans="1:49" ht="12.75">
      <c r="A472" s="33"/>
      <c r="B472" s="34"/>
      <c r="C472" s="35"/>
      <c r="D472" s="35" t="s">
        <v>628</v>
      </c>
      <c r="E472" s="35" t="s">
        <v>627</v>
      </c>
      <c r="F472" s="36">
        <v>22655600</v>
      </c>
      <c r="G472" s="37"/>
      <c r="H472" s="36"/>
      <c r="I472" s="37"/>
      <c r="J472" s="36"/>
      <c r="K472" s="37"/>
      <c r="L472" s="36"/>
      <c r="M472" s="37"/>
      <c r="N472" s="36"/>
      <c r="O472" s="37"/>
      <c r="P472" s="36"/>
      <c r="Q472" s="37"/>
      <c r="R472" s="36"/>
      <c r="S472" s="37"/>
      <c r="T472" s="36"/>
      <c r="U472" s="37"/>
      <c r="V472" s="36"/>
      <c r="W472" s="37"/>
      <c r="X472" s="36"/>
      <c r="Y472" s="37"/>
      <c r="Z472" s="36"/>
      <c r="AA472" s="37"/>
      <c r="AB472" s="38">
        <f t="shared" si="14"/>
        <v>0</v>
      </c>
      <c r="AC472" s="39">
        <f t="shared" si="15"/>
        <v>0</v>
      </c>
      <c r="AD472" s="36"/>
      <c r="AE472" s="37"/>
      <c r="AF472" s="36">
        <v>22655600</v>
      </c>
      <c r="AG472" s="40"/>
      <c r="AH472" s="14"/>
      <c r="AI472" s="14"/>
      <c r="AJ472" s="14"/>
      <c r="AK472" s="14"/>
      <c r="AL472" s="14"/>
      <c r="AM472" s="14"/>
      <c r="AN472" s="14"/>
      <c r="AO472" s="14"/>
      <c r="AP472" s="14"/>
      <c r="AQ472" s="14"/>
      <c r="AR472" s="14"/>
      <c r="AS472" s="14"/>
      <c r="AT472" s="14"/>
      <c r="AU472" s="14"/>
      <c r="AV472" s="14"/>
      <c r="AW472" s="14"/>
    </row>
    <row r="473" spans="1:49" ht="12.75">
      <c r="A473" s="33"/>
      <c r="B473" s="34"/>
      <c r="C473" s="27" t="s">
        <v>629</v>
      </c>
      <c r="D473" s="27"/>
      <c r="E473" s="27"/>
      <c r="F473" s="28">
        <v>22655600</v>
      </c>
      <c r="G473" s="29"/>
      <c r="H473" s="28"/>
      <c r="I473" s="29"/>
      <c r="J473" s="28"/>
      <c r="K473" s="29"/>
      <c r="L473" s="28"/>
      <c r="M473" s="29"/>
      <c r="N473" s="28"/>
      <c r="O473" s="29"/>
      <c r="P473" s="28"/>
      <c r="Q473" s="29"/>
      <c r="R473" s="28"/>
      <c r="S473" s="29"/>
      <c r="T473" s="28"/>
      <c r="U473" s="29"/>
      <c r="V473" s="28"/>
      <c r="W473" s="29"/>
      <c r="X473" s="28"/>
      <c r="Y473" s="29"/>
      <c r="Z473" s="28"/>
      <c r="AA473" s="29"/>
      <c r="AB473" s="30">
        <f t="shared" si="14"/>
        <v>0</v>
      </c>
      <c r="AC473" s="31">
        <f t="shared" si="15"/>
        <v>0</v>
      </c>
      <c r="AD473" s="28"/>
      <c r="AE473" s="29"/>
      <c r="AF473" s="28">
        <v>22655600</v>
      </c>
      <c r="AG473" s="32"/>
      <c r="AH473" s="14"/>
      <c r="AI473" s="14"/>
      <c r="AJ473" s="14"/>
      <c r="AK473" s="14"/>
      <c r="AL473" s="14"/>
      <c r="AM473" s="14"/>
      <c r="AN473" s="14"/>
      <c r="AO473" s="14"/>
      <c r="AP473" s="14"/>
      <c r="AQ473" s="14"/>
      <c r="AR473" s="14"/>
      <c r="AS473" s="14"/>
      <c r="AT473" s="14"/>
      <c r="AU473" s="14"/>
      <c r="AV473" s="14"/>
      <c r="AW473" s="14"/>
    </row>
    <row r="474" spans="1:49" ht="12.75">
      <c r="A474" s="33"/>
      <c r="B474" s="34">
        <v>118</v>
      </c>
      <c r="C474" s="27" t="s">
        <v>630</v>
      </c>
      <c r="D474" s="27"/>
      <c r="E474" s="27"/>
      <c r="F474" s="28"/>
      <c r="G474" s="29"/>
      <c r="H474" s="28"/>
      <c r="I474" s="29"/>
      <c r="J474" s="28"/>
      <c r="K474" s="29"/>
      <c r="L474" s="28"/>
      <c r="M474" s="29"/>
      <c r="N474" s="28"/>
      <c r="O474" s="29"/>
      <c r="P474" s="28"/>
      <c r="Q474" s="29"/>
      <c r="R474" s="28"/>
      <c r="S474" s="29"/>
      <c r="T474" s="28"/>
      <c r="U474" s="29"/>
      <c r="V474" s="28"/>
      <c r="W474" s="29"/>
      <c r="X474" s="28"/>
      <c r="Y474" s="29"/>
      <c r="Z474" s="28"/>
      <c r="AA474" s="29"/>
      <c r="AB474" s="30">
        <f t="shared" si="14"/>
        <v>0</v>
      </c>
      <c r="AC474" s="31">
        <f t="shared" si="15"/>
        <v>0</v>
      </c>
      <c r="AD474" s="28"/>
      <c r="AE474" s="29"/>
      <c r="AF474" s="28"/>
      <c r="AG474" s="32"/>
      <c r="AH474" s="14"/>
      <c r="AI474" s="14"/>
      <c r="AJ474" s="14"/>
      <c r="AK474" s="14"/>
      <c r="AL474" s="14"/>
      <c r="AM474" s="14"/>
      <c r="AN474" s="14"/>
      <c r="AO474" s="14"/>
      <c r="AP474" s="14"/>
      <c r="AQ474" s="14"/>
      <c r="AR474" s="14"/>
      <c r="AS474" s="14"/>
      <c r="AT474" s="14"/>
      <c r="AU474" s="14"/>
      <c r="AV474" s="14"/>
      <c r="AW474" s="14"/>
    </row>
    <row r="475" spans="1:49" ht="12.75">
      <c r="A475" s="33"/>
      <c r="B475" s="34"/>
      <c r="C475" s="35"/>
      <c r="D475" s="35" t="s">
        <v>631</v>
      </c>
      <c r="E475" s="35" t="s">
        <v>630</v>
      </c>
      <c r="F475" s="36">
        <v>1908738</v>
      </c>
      <c r="G475" s="37"/>
      <c r="H475" s="36"/>
      <c r="I475" s="37"/>
      <c r="J475" s="36"/>
      <c r="K475" s="37"/>
      <c r="L475" s="36"/>
      <c r="M475" s="37"/>
      <c r="N475" s="36"/>
      <c r="O475" s="37"/>
      <c r="P475" s="36"/>
      <c r="Q475" s="37"/>
      <c r="R475" s="36"/>
      <c r="S475" s="37"/>
      <c r="T475" s="36"/>
      <c r="U475" s="37"/>
      <c r="V475" s="36"/>
      <c r="W475" s="37"/>
      <c r="X475" s="36"/>
      <c r="Y475" s="37"/>
      <c r="Z475" s="36"/>
      <c r="AA475" s="37"/>
      <c r="AB475" s="38">
        <f t="shared" si="14"/>
        <v>0</v>
      </c>
      <c r="AC475" s="39">
        <f t="shared" si="15"/>
        <v>0</v>
      </c>
      <c r="AD475" s="36"/>
      <c r="AE475" s="37"/>
      <c r="AF475" s="36">
        <v>1908738</v>
      </c>
      <c r="AG475" s="40"/>
      <c r="AH475" s="14"/>
      <c r="AI475" s="14"/>
      <c r="AJ475" s="14"/>
      <c r="AK475" s="14"/>
      <c r="AL475" s="14"/>
      <c r="AM475" s="14"/>
      <c r="AN475" s="14"/>
      <c r="AO475" s="14"/>
      <c r="AP475" s="14"/>
      <c r="AQ475" s="14"/>
      <c r="AR475" s="14"/>
      <c r="AS475" s="14"/>
      <c r="AT475" s="14"/>
      <c r="AU475" s="14"/>
      <c r="AV475" s="14"/>
      <c r="AW475" s="14"/>
    </row>
    <row r="476" spans="1:49" ht="12.75">
      <c r="A476" s="33"/>
      <c r="B476" s="34"/>
      <c r="C476" s="27" t="s">
        <v>632</v>
      </c>
      <c r="D476" s="27"/>
      <c r="E476" s="27"/>
      <c r="F476" s="28">
        <v>1908738</v>
      </c>
      <c r="G476" s="29"/>
      <c r="H476" s="28"/>
      <c r="I476" s="29"/>
      <c r="J476" s="28"/>
      <c r="K476" s="29"/>
      <c r="L476" s="28"/>
      <c r="M476" s="29"/>
      <c r="N476" s="28"/>
      <c r="O476" s="29"/>
      <c r="P476" s="28"/>
      <c r="Q476" s="29"/>
      <c r="R476" s="28"/>
      <c r="S476" s="29"/>
      <c r="T476" s="28"/>
      <c r="U476" s="29"/>
      <c r="V476" s="28"/>
      <c r="W476" s="29"/>
      <c r="X476" s="28"/>
      <c r="Y476" s="29"/>
      <c r="Z476" s="28"/>
      <c r="AA476" s="29"/>
      <c r="AB476" s="30">
        <f t="shared" si="14"/>
        <v>0</v>
      </c>
      <c r="AC476" s="31">
        <f t="shared" si="15"/>
        <v>0</v>
      </c>
      <c r="AD476" s="28"/>
      <c r="AE476" s="29"/>
      <c r="AF476" s="28">
        <v>1908738</v>
      </c>
      <c r="AG476" s="32"/>
      <c r="AH476" s="14"/>
      <c r="AI476" s="14"/>
      <c r="AJ476" s="14"/>
      <c r="AK476" s="14"/>
      <c r="AL476" s="14"/>
      <c r="AM476" s="14"/>
      <c r="AN476" s="14"/>
      <c r="AO476" s="14"/>
      <c r="AP476" s="14"/>
      <c r="AQ476" s="14"/>
      <c r="AR476" s="14"/>
      <c r="AS476" s="14"/>
      <c r="AT476" s="14"/>
      <c r="AU476" s="14"/>
      <c r="AV476" s="14"/>
      <c r="AW476" s="14"/>
    </row>
    <row r="477" spans="1:49" ht="12.75">
      <c r="A477" s="33"/>
      <c r="B477" s="34">
        <v>119</v>
      </c>
      <c r="C477" s="27" t="s">
        <v>633</v>
      </c>
      <c r="D477" s="27"/>
      <c r="E477" s="27"/>
      <c r="F477" s="28"/>
      <c r="G477" s="29"/>
      <c r="H477" s="28"/>
      <c r="I477" s="29"/>
      <c r="J477" s="28"/>
      <c r="K477" s="29"/>
      <c r="L477" s="28"/>
      <c r="M477" s="29"/>
      <c r="N477" s="28"/>
      <c r="O477" s="29"/>
      <c r="P477" s="28"/>
      <c r="Q477" s="29"/>
      <c r="R477" s="28"/>
      <c r="S477" s="29"/>
      <c r="T477" s="28"/>
      <c r="U477" s="29"/>
      <c r="V477" s="28"/>
      <c r="W477" s="29"/>
      <c r="X477" s="28"/>
      <c r="Y477" s="29"/>
      <c r="Z477" s="28"/>
      <c r="AA477" s="29"/>
      <c r="AB477" s="30">
        <f t="shared" si="14"/>
        <v>0</v>
      </c>
      <c r="AC477" s="31">
        <f t="shared" si="15"/>
        <v>0</v>
      </c>
      <c r="AD477" s="28"/>
      <c r="AE477" s="29"/>
      <c r="AF477" s="28"/>
      <c r="AG477" s="32"/>
      <c r="AH477" s="14"/>
      <c r="AI477" s="14"/>
      <c r="AJ477" s="14"/>
      <c r="AK477" s="14"/>
      <c r="AL477" s="14"/>
      <c r="AM477" s="14"/>
      <c r="AN477" s="14"/>
      <c r="AO477" s="14"/>
      <c r="AP477" s="14"/>
      <c r="AQ477" s="14"/>
      <c r="AR477" s="14"/>
      <c r="AS477" s="14"/>
      <c r="AT477" s="14"/>
      <c r="AU477" s="14"/>
      <c r="AV477" s="14"/>
      <c r="AW477" s="14"/>
    </row>
    <row r="478" spans="1:49" ht="12.75">
      <c r="A478" s="33"/>
      <c r="B478" s="34"/>
      <c r="C478" s="35"/>
      <c r="D478" s="35" t="s">
        <v>634</v>
      </c>
      <c r="E478" s="35" t="s">
        <v>633</v>
      </c>
      <c r="F478" s="36">
        <v>188627713</v>
      </c>
      <c r="G478" s="37"/>
      <c r="H478" s="36"/>
      <c r="I478" s="37"/>
      <c r="J478" s="36"/>
      <c r="K478" s="37"/>
      <c r="L478" s="36"/>
      <c r="M478" s="37"/>
      <c r="N478" s="36"/>
      <c r="O478" s="37"/>
      <c r="P478" s="36"/>
      <c r="Q478" s="37"/>
      <c r="R478" s="36"/>
      <c r="S478" s="37"/>
      <c r="T478" s="36"/>
      <c r="U478" s="37"/>
      <c r="V478" s="36"/>
      <c r="W478" s="37"/>
      <c r="X478" s="36"/>
      <c r="Y478" s="37"/>
      <c r="Z478" s="36"/>
      <c r="AA478" s="37"/>
      <c r="AB478" s="38">
        <f t="shared" si="14"/>
        <v>0</v>
      </c>
      <c r="AC478" s="39">
        <f t="shared" si="15"/>
        <v>0</v>
      </c>
      <c r="AD478" s="36"/>
      <c r="AE478" s="37"/>
      <c r="AF478" s="36">
        <v>188627713</v>
      </c>
      <c r="AG478" s="40"/>
      <c r="AH478" s="14"/>
      <c r="AI478" s="14"/>
      <c r="AJ478" s="14"/>
      <c r="AK478" s="14"/>
      <c r="AL478" s="14"/>
      <c r="AM478" s="14"/>
      <c r="AN478" s="14"/>
      <c r="AO478" s="14"/>
      <c r="AP478" s="14"/>
      <c r="AQ478" s="14"/>
      <c r="AR478" s="14"/>
      <c r="AS478" s="14"/>
      <c r="AT478" s="14"/>
      <c r="AU478" s="14"/>
      <c r="AV478" s="14"/>
      <c r="AW478" s="14"/>
    </row>
    <row r="479" spans="1:49" ht="12.75">
      <c r="A479" s="33"/>
      <c r="B479" s="34"/>
      <c r="C479" s="27" t="s">
        <v>635</v>
      </c>
      <c r="D479" s="27"/>
      <c r="E479" s="27"/>
      <c r="F479" s="28">
        <v>188627713</v>
      </c>
      <c r="G479" s="29"/>
      <c r="H479" s="28"/>
      <c r="I479" s="29"/>
      <c r="J479" s="28"/>
      <c r="K479" s="29"/>
      <c r="L479" s="28"/>
      <c r="M479" s="29"/>
      <c r="N479" s="28"/>
      <c r="O479" s="29"/>
      <c r="P479" s="28"/>
      <c r="Q479" s="29"/>
      <c r="R479" s="28"/>
      <c r="S479" s="29"/>
      <c r="T479" s="28"/>
      <c r="U479" s="29"/>
      <c r="V479" s="28"/>
      <c r="W479" s="29"/>
      <c r="X479" s="28"/>
      <c r="Y479" s="29"/>
      <c r="Z479" s="28"/>
      <c r="AA479" s="29"/>
      <c r="AB479" s="30">
        <f t="shared" si="14"/>
        <v>0</v>
      </c>
      <c r="AC479" s="31">
        <f t="shared" si="15"/>
        <v>0</v>
      </c>
      <c r="AD479" s="28"/>
      <c r="AE479" s="29"/>
      <c r="AF479" s="28">
        <v>188627713</v>
      </c>
      <c r="AG479" s="32"/>
      <c r="AH479" s="14"/>
      <c r="AI479" s="14"/>
      <c r="AJ479" s="14"/>
      <c r="AK479" s="14"/>
      <c r="AL479" s="14"/>
      <c r="AM479" s="14"/>
      <c r="AN479" s="14"/>
      <c r="AO479" s="14"/>
      <c r="AP479" s="14"/>
      <c r="AQ479" s="14"/>
      <c r="AR479" s="14"/>
      <c r="AS479" s="14"/>
      <c r="AT479" s="14"/>
      <c r="AU479" s="14"/>
      <c r="AV479" s="14"/>
      <c r="AW479" s="14"/>
    </row>
    <row r="480" spans="1:49" ht="12.75">
      <c r="A480" s="33"/>
      <c r="B480" s="34">
        <v>120</v>
      </c>
      <c r="C480" s="27" t="s">
        <v>636</v>
      </c>
      <c r="D480" s="27"/>
      <c r="E480" s="27"/>
      <c r="F480" s="28"/>
      <c r="G480" s="29"/>
      <c r="H480" s="28"/>
      <c r="I480" s="29"/>
      <c r="J480" s="28"/>
      <c r="K480" s="29"/>
      <c r="L480" s="28"/>
      <c r="M480" s="29"/>
      <c r="N480" s="28"/>
      <c r="O480" s="29"/>
      <c r="P480" s="28"/>
      <c r="Q480" s="29"/>
      <c r="R480" s="28"/>
      <c r="S480" s="29"/>
      <c r="T480" s="28"/>
      <c r="U480" s="29"/>
      <c r="V480" s="28"/>
      <c r="W480" s="29"/>
      <c r="X480" s="28"/>
      <c r="Y480" s="29"/>
      <c r="Z480" s="28"/>
      <c r="AA480" s="29"/>
      <c r="AB480" s="30">
        <f t="shared" si="14"/>
        <v>0</v>
      </c>
      <c r="AC480" s="31">
        <f t="shared" si="15"/>
        <v>0</v>
      </c>
      <c r="AD480" s="28"/>
      <c r="AE480" s="29"/>
      <c r="AF480" s="28"/>
      <c r="AG480" s="32"/>
      <c r="AH480" s="14"/>
      <c r="AI480" s="14"/>
      <c r="AJ480" s="14"/>
      <c r="AK480" s="14"/>
      <c r="AL480" s="14"/>
      <c r="AM480" s="14"/>
      <c r="AN480" s="14"/>
      <c r="AO480" s="14"/>
      <c r="AP480" s="14"/>
      <c r="AQ480" s="14"/>
      <c r="AR480" s="14"/>
      <c r="AS480" s="14"/>
      <c r="AT480" s="14"/>
      <c r="AU480" s="14"/>
      <c r="AV480" s="14"/>
      <c r="AW480" s="14"/>
    </row>
    <row r="481" spans="1:49" ht="12.75">
      <c r="A481" s="33"/>
      <c r="B481" s="34"/>
      <c r="C481" s="35"/>
      <c r="D481" s="35" t="s">
        <v>637</v>
      </c>
      <c r="E481" s="35" t="s">
        <v>638</v>
      </c>
      <c r="F481" s="36">
        <v>111258301</v>
      </c>
      <c r="G481" s="37"/>
      <c r="H481" s="36"/>
      <c r="I481" s="37"/>
      <c r="J481" s="36">
        <v>16087101</v>
      </c>
      <c r="K481" s="37">
        <v>0</v>
      </c>
      <c r="L481" s="36">
        <v>6223896</v>
      </c>
      <c r="M481" s="37"/>
      <c r="N481" s="36"/>
      <c r="O481" s="37"/>
      <c r="P481" s="36"/>
      <c r="Q481" s="37"/>
      <c r="R481" s="36"/>
      <c r="S481" s="37"/>
      <c r="T481" s="36"/>
      <c r="U481" s="37"/>
      <c r="V481" s="36"/>
      <c r="W481" s="37"/>
      <c r="X481" s="36">
        <v>1424395</v>
      </c>
      <c r="Y481" s="37"/>
      <c r="Z481" s="36">
        <v>356278</v>
      </c>
      <c r="AA481" s="37">
        <v>0</v>
      </c>
      <c r="AB481" s="38">
        <f t="shared" si="14"/>
        <v>8004569</v>
      </c>
      <c r="AC481" s="39">
        <f t="shared" si="15"/>
        <v>0</v>
      </c>
      <c r="AD481" s="36">
        <f>447140-290000+25000</f>
        <v>182140</v>
      </c>
      <c r="AE481" s="37">
        <v>0</v>
      </c>
      <c r="AF481" s="36">
        <f>135797111-290000-16087101+25000</f>
        <v>119445010</v>
      </c>
      <c r="AG481" s="40">
        <v>0</v>
      </c>
      <c r="AH481" s="14"/>
      <c r="AI481" s="14"/>
      <c r="AJ481" s="14"/>
      <c r="AK481" s="14"/>
      <c r="AL481" s="14"/>
      <c r="AM481" s="14"/>
      <c r="AN481" s="14"/>
      <c r="AO481" s="14"/>
      <c r="AP481" s="14"/>
      <c r="AQ481" s="14"/>
      <c r="AR481" s="14"/>
      <c r="AS481" s="14"/>
      <c r="AT481" s="14"/>
      <c r="AU481" s="14"/>
      <c r="AV481" s="14"/>
      <c r="AW481" s="14"/>
    </row>
    <row r="482" spans="1:49" ht="12.75">
      <c r="A482" s="33"/>
      <c r="B482" s="34"/>
      <c r="C482" s="27" t="s">
        <v>639</v>
      </c>
      <c r="D482" s="27"/>
      <c r="E482" s="27"/>
      <c r="F482" s="28">
        <v>111258301</v>
      </c>
      <c r="G482" s="29"/>
      <c r="H482" s="28"/>
      <c r="I482" s="29"/>
      <c r="J482" s="28">
        <v>16087101</v>
      </c>
      <c r="K482" s="29">
        <v>0</v>
      </c>
      <c r="L482" s="28">
        <v>6223896</v>
      </c>
      <c r="M482" s="29"/>
      <c r="N482" s="28"/>
      <c r="O482" s="29"/>
      <c r="P482" s="28"/>
      <c r="Q482" s="29"/>
      <c r="R482" s="28"/>
      <c r="S482" s="29"/>
      <c r="T482" s="28"/>
      <c r="U482" s="29"/>
      <c r="V482" s="28"/>
      <c r="W482" s="29"/>
      <c r="X482" s="28">
        <v>1424395</v>
      </c>
      <c r="Y482" s="29"/>
      <c r="Z482" s="28">
        <v>356278</v>
      </c>
      <c r="AA482" s="29">
        <v>0</v>
      </c>
      <c r="AB482" s="30">
        <f t="shared" si="14"/>
        <v>8004569</v>
      </c>
      <c r="AC482" s="31">
        <f t="shared" si="15"/>
        <v>0</v>
      </c>
      <c r="AD482" s="28">
        <f>447140-290000+25000</f>
        <v>182140</v>
      </c>
      <c r="AE482" s="29">
        <v>0</v>
      </c>
      <c r="AF482" s="28">
        <f>135797111-290000-16087101+25000</f>
        <v>119445010</v>
      </c>
      <c r="AG482" s="32">
        <v>0</v>
      </c>
      <c r="AH482" s="14"/>
      <c r="AI482" s="14"/>
      <c r="AJ482" s="14"/>
      <c r="AK482" s="14"/>
      <c r="AL482" s="14"/>
      <c r="AM482" s="14"/>
      <c r="AN482" s="14"/>
      <c r="AO482" s="14"/>
      <c r="AP482" s="14"/>
      <c r="AQ482" s="14"/>
      <c r="AR482" s="14"/>
      <c r="AS482" s="14"/>
      <c r="AT482" s="14"/>
      <c r="AU482" s="14"/>
      <c r="AV482" s="14"/>
      <c r="AW482" s="14"/>
    </row>
    <row r="483" spans="1:49" ht="12.75">
      <c r="A483" s="33"/>
      <c r="B483" s="34">
        <v>121</v>
      </c>
      <c r="C483" s="27" t="s">
        <v>640</v>
      </c>
      <c r="D483" s="27"/>
      <c r="E483" s="27"/>
      <c r="F483" s="28"/>
      <c r="G483" s="29"/>
      <c r="H483" s="28"/>
      <c r="I483" s="29"/>
      <c r="J483" s="28"/>
      <c r="K483" s="29"/>
      <c r="L483" s="28"/>
      <c r="M483" s="29"/>
      <c r="N483" s="28"/>
      <c r="O483" s="29"/>
      <c r="P483" s="28"/>
      <c r="Q483" s="29"/>
      <c r="R483" s="28"/>
      <c r="S483" s="29"/>
      <c r="T483" s="28"/>
      <c r="U483" s="29"/>
      <c r="V483" s="28"/>
      <c r="W483" s="29"/>
      <c r="X483" s="28"/>
      <c r="Y483" s="29"/>
      <c r="Z483" s="28"/>
      <c r="AA483" s="29"/>
      <c r="AB483" s="30">
        <f t="shared" si="14"/>
        <v>0</v>
      </c>
      <c r="AC483" s="31">
        <f t="shared" si="15"/>
        <v>0</v>
      </c>
      <c r="AD483" s="28"/>
      <c r="AE483" s="29"/>
      <c r="AF483" s="28"/>
      <c r="AG483" s="32"/>
      <c r="AH483" s="14"/>
      <c r="AI483" s="14"/>
      <c r="AJ483" s="14"/>
      <c r="AK483" s="14"/>
      <c r="AL483" s="14"/>
      <c r="AM483" s="14"/>
      <c r="AN483" s="14"/>
      <c r="AO483" s="14"/>
      <c r="AP483" s="14"/>
      <c r="AQ483" s="14"/>
      <c r="AR483" s="14"/>
      <c r="AS483" s="14"/>
      <c r="AT483" s="14"/>
      <c r="AU483" s="14"/>
      <c r="AV483" s="14"/>
      <c r="AW483" s="14"/>
    </row>
    <row r="484" spans="1:49" ht="12.75">
      <c r="A484" s="33"/>
      <c r="B484" s="34"/>
      <c r="C484" s="35"/>
      <c r="D484" s="35" t="s">
        <v>641</v>
      </c>
      <c r="E484" s="35" t="s">
        <v>640</v>
      </c>
      <c r="F484" s="36">
        <v>230768117</v>
      </c>
      <c r="G484" s="37"/>
      <c r="H484" s="36"/>
      <c r="I484" s="37"/>
      <c r="J484" s="36"/>
      <c r="K484" s="37"/>
      <c r="L484" s="36"/>
      <c r="M484" s="37"/>
      <c r="N484" s="36"/>
      <c r="O484" s="37"/>
      <c r="P484" s="36"/>
      <c r="Q484" s="37"/>
      <c r="R484" s="36"/>
      <c r="S484" s="37"/>
      <c r="T484" s="36"/>
      <c r="U484" s="37"/>
      <c r="V484" s="36"/>
      <c r="W484" s="37"/>
      <c r="X484" s="36"/>
      <c r="Y484" s="37"/>
      <c r="Z484" s="36"/>
      <c r="AA484" s="37"/>
      <c r="AB484" s="38">
        <f t="shared" si="14"/>
        <v>0</v>
      </c>
      <c r="AC484" s="39">
        <f t="shared" si="15"/>
        <v>0</v>
      </c>
      <c r="AD484" s="36"/>
      <c r="AE484" s="37"/>
      <c r="AF484" s="36">
        <v>230768117</v>
      </c>
      <c r="AG484" s="40"/>
      <c r="AH484" s="14"/>
      <c r="AI484" s="14"/>
      <c r="AJ484" s="14"/>
      <c r="AK484" s="14"/>
      <c r="AL484" s="14"/>
      <c r="AM484" s="14"/>
      <c r="AN484" s="14"/>
      <c r="AO484" s="14"/>
      <c r="AP484" s="14"/>
      <c r="AQ484" s="14"/>
      <c r="AR484" s="14"/>
      <c r="AS484" s="14"/>
      <c r="AT484" s="14"/>
      <c r="AU484" s="14"/>
      <c r="AV484" s="14"/>
      <c r="AW484" s="14"/>
    </row>
    <row r="485" spans="1:49" ht="12.75">
      <c r="A485" s="33"/>
      <c r="B485" s="34"/>
      <c r="C485" s="27" t="s">
        <v>642</v>
      </c>
      <c r="D485" s="27"/>
      <c r="E485" s="27"/>
      <c r="F485" s="28">
        <v>230768117</v>
      </c>
      <c r="G485" s="29"/>
      <c r="H485" s="28"/>
      <c r="I485" s="29"/>
      <c r="J485" s="28"/>
      <c r="K485" s="29"/>
      <c r="L485" s="28"/>
      <c r="M485" s="29"/>
      <c r="N485" s="28"/>
      <c r="O485" s="29"/>
      <c r="P485" s="28"/>
      <c r="Q485" s="29"/>
      <c r="R485" s="28"/>
      <c r="S485" s="29"/>
      <c r="T485" s="28"/>
      <c r="U485" s="29"/>
      <c r="V485" s="28"/>
      <c r="W485" s="29"/>
      <c r="X485" s="28"/>
      <c r="Y485" s="29"/>
      <c r="Z485" s="28"/>
      <c r="AA485" s="29"/>
      <c r="AB485" s="30">
        <f t="shared" si="14"/>
        <v>0</v>
      </c>
      <c r="AC485" s="31">
        <f t="shared" si="15"/>
        <v>0</v>
      </c>
      <c r="AD485" s="28"/>
      <c r="AE485" s="29"/>
      <c r="AF485" s="28">
        <v>230768117</v>
      </c>
      <c r="AG485" s="32"/>
      <c r="AH485" s="14"/>
      <c r="AI485" s="14"/>
      <c r="AJ485" s="14"/>
      <c r="AK485" s="14"/>
      <c r="AL485" s="14"/>
      <c r="AM485" s="14"/>
      <c r="AN485" s="14"/>
      <c r="AO485" s="14"/>
      <c r="AP485" s="14"/>
      <c r="AQ485" s="14"/>
      <c r="AR485" s="14"/>
      <c r="AS485" s="14"/>
      <c r="AT485" s="14"/>
      <c r="AU485" s="14"/>
      <c r="AV485" s="14"/>
      <c r="AW485" s="14"/>
    </row>
    <row r="486" spans="1:49" ht="12.75">
      <c r="A486" s="33"/>
      <c r="B486" s="34">
        <v>122</v>
      </c>
      <c r="C486" s="27" t="s">
        <v>643</v>
      </c>
      <c r="D486" s="27"/>
      <c r="E486" s="27"/>
      <c r="F486" s="28"/>
      <c r="G486" s="29"/>
      <c r="H486" s="28"/>
      <c r="I486" s="29"/>
      <c r="J486" s="28"/>
      <c r="K486" s="29"/>
      <c r="L486" s="28"/>
      <c r="M486" s="29"/>
      <c r="N486" s="28"/>
      <c r="O486" s="29"/>
      <c r="P486" s="28"/>
      <c r="Q486" s="29"/>
      <c r="R486" s="28"/>
      <c r="S486" s="29"/>
      <c r="T486" s="28"/>
      <c r="U486" s="29"/>
      <c r="V486" s="28"/>
      <c r="W486" s="29"/>
      <c r="X486" s="28"/>
      <c r="Y486" s="29"/>
      <c r="Z486" s="28"/>
      <c r="AA486" s="29"/>
      <c r="AB486" s="30">
        <f t="shared" si="14"/>
        <v>0</v>
      </c>
      <c r="AC486" s="31">
        <f t="shared" si="15"/>
        <v>0</v>
      </c>
      <c r="AD486" s="28"/>
      <c r="AE486" s="29"/>
      <c r="AF486" s="28"/>
      <c r="AG486" s="32"/>
      <c r="AH486" s="14"/>
      <c r="AI486" s="14"/>
      <c r="AJ486" s="14"/>
      <c r="AK486" s="14"/>
      <c r="AL486" s="14"/>
      <c r="AM486" s="14"/>
      <c r="AN486" s="14"/>
      <c r="AO486" s="14"/>
      <c r="AP486" s="14"/>
      <c r="AQ486" s="14"/>
      <c r="AR486" s="14"/>
      <c r="AS486" s="14"/>
      <c r="AT486" s="14"/>
      <c r="AU486" s="14"/>
      <c r="AV486" s="14"/>
      <c r="AW486" s="14"/>
    </row>
    <row r="487" spans="1:49" ht="12.75">
      <c r="A487" s="33"/>
      <c r="B487" s="34"/>
      <c r="C487" s="35"/>
      <c r="D487" s="35" t="s">
        <v>644</v>
      </c>
      <c r="E487" s="35" t="s">
        <v>643</v>
      </c>
      <c r="F487" s="36">
        <v>17063244</v>
      </c>
      <c r="G487" s="37"/>
      <c r="H487" s="36"/>
      <c r="I487" s="37"/>
      <c r="J487" s="36"/>
      <c r="K487" s="37"/>
      <c r="L487" s="36"/>
      <c r="M487" s="37"/>
      <c r="N487" s="36"/>
      <c r="O487" s="37"/>
      <c r="P487" s="36"/>
      <c r="Q487" s="37"/>
      <c r="R487" s="36"/>
      <c r="S487" s="37"/>
      <c r="T487" s="36"/>
      <c r="U487" s="37"/>
      <c r="V487" s="36"/>
      <c r="W487" s="37"/>
      <c r="X487" s="36"/>
      <c r="Y487" s="37"/>
      <c r="Z487" s="36">
        <v>354545</v>
      </c>
      <c r="AA487" s="37">
        <v>0</v>
      </c>
      <c r="AB487" s="38">
        <f t="shared" si="14"/>
        <v>354545</v>
      </c>
      <c r="AC487" s="39">
        <f t="shared" si="15"/>
        <v>0</v>
      </c>
      <c r="AD487" s="36">
        <v>-255987</v>
      </c>
      <c r="AE487" s="37">
        <v>0</v>
      </c>
      <c r="AF487" s="36">
        <v>17161802</v>
      </c>
      <c r="AG487" s="40">
        <v>0</v>
      </c>
      <c r="AH487" s="14"/>
      <c r="AI487" s="14"/>
      <c r="AJ487" s="14"/>
      <c r="AK487" s="14"/>
      <c r="AL487" s="14"/>
      <c r="AM487" s="14"/>
      <c r="AN487" s="14"/>
      <c r="AO487" s="14"/>
      <c r="AP487" s="14"/>
      <c r="AQ487" s="14"/>
      <c r="AR487" s="14"/>
      <c r="AS487" s="14"/>
      <c r="AT487" s="14"/>
      <c r="AU487" s="14"/>
      <c r="AV487" s="14"/>
      <c r="AW487" s="14"/>
    </row>
    <row r="488" spans="1:49" ht="12.75">
      <c r="A488" s="33"/>
      <c r="B488" s="34"/>
      <c r="C488" s="27" t="s">
        <v>645</v>
      </c>
      <c r="D488" s="27"/>
      <c r="E488" s="27"/>
      <c r="F488" s="28">
        <v>17063244</v>
      </c>
      <c r="G488" s="29"/>
      <c r="H488" s="28"/>
      <c r="I488" s="29"/>
      <c r="J488" s="28"/>
      <c r="K488" s="29"/>
      <c r="L488" s="28"/>
      <c r="M488" s="29"/>
      <c r="N488" s="28"/>
      <c r="O488" s="29"/>
      <c r="P488" s="28"/>
      <c r="Q488" s="29"/>
      <c r="R488" s="28"/>
      <c r="S488" s="29"/>
      <c r="T488" s="28"/>
      <c r="U488" s="29"/>
      <c r="V488" s="28"/>
      <c r="W488" s="29"/>
      <c r="X488" s="28"/>
      <c r="Y488" s="29"/>
      <c r="Z488" s="28">
        <v>354545</v>
      </c>
      <c r="AA488" s="29">
        <v>0</v>
      </c>
      <c r="AB488" s="30">
        <f t="shared" si="14"/>
        <v>354545</v>
      </c>
      <c r="AC488" s="31">
        <f t="shared" si="15"/>
        <v>0</v>
      </c>
      <c r="AD488" s="28">
        <v>-255987</v>
      </c>
      <c r="AE488" s="29">
        <v>0</v>
      </c>
      <c r="AF488" s="28">
        <v>17161802</v>
      </c>
      <c r="AG488" s="32">
        <v>0</v>
      </c>
      <c r="AH488" s="14"/>
      <c r="AI488" s="14"/>
      <c r="AJ488" s="14"/>
      <c r="AK488" s="14"/>
      <c r="AL488" s="14"/>
      <c r="AM488" s="14"/>
      <c r="AN488" s="14"/>
      <c r="AO488" s="14"/>
      <c r="AP488" s="14"/>
      <c r="AQ488" s="14"/>
      <c r="AR488" s="14"/>
      <c r="AS488" s="14"/>
      <c r="AT488" s="14"/>
      <c r="AU488" s="14"/>
      <c r="AV488" s="14"/>
      <c r="AW488" s="14"/>
    </row>
    <row r="489" spans="1:49" ht="12.75">
      <c r="A489" s="33"/>
      <c r="B489" s="34">
        <v>123</v>
      </c>
      <c r="C489" s="27" t="s">
        <v>646</v>
      </c>
      <c r="D489" s="27"/>
      <c r="E489" s="27"/>
      <c r="F489" s="28"/>
      <c r="G489" s="29"/>
      <c r="H489" s="28"/>
      <c r="I489" s="29"/>
      <c r="J489" s="28"/>
      <c r="K489" s="29"/>
      <c r="L489" s="28"/>
      <c r="M489" s="29"/>
      <c r="N489" s="28"/>
      <c r="O489" s="29"/>
      <c r="P489" s="28"/>
      <c r="Q489" s="29"/>
      <c r="R489" s="28"/>
      <c r="S489" s="29"/>
      <c r="T489" s="28"/>
      <c r="U489" s="29"/>
      <c r="V489" s="28"/>
      <c r="W489" s="29"/>
      <c r="X489" s="28"/>
      <c r="Y489" s="29"/>
      <c r="Z489" s="28"/>
      <c r="AA489" s="29"/>
      <c r="AB489" s="30">
        <f t="shared" si="14"/>
        <v>0</v>
      </c>
      <c r="AC489" s="31">
        <f t="shared" si="15"/>
        <v>0</v>
      </c>
      <c r="AD489" s="28"/>
      <c r="AE489" s="29"/>
      <c r="AF489" s="28"/>
      <c r="AG489" s="32"/>
      <c r="AH489" s="14"/>
      <c r="AI489" s="14"/>
      <c r="AJ489" s="14"/>
      <c r="AK489" s="14"/>
      <c r="AL489" s="14"/>
      <c r="AM489" s="14"/>
      <c r="AN489" s="14"/>
      <c r="AO489" s="14"/>
      <c r="AP489" s="14"/>
      <c r="AQ489" s="14"/>
      <c r="AR489" s="14"/>
      <c r="AS489" s="14"/>
      <c r="AT489" s="14"/>
      <c r="AU489" s="14"/>
      <c r="AV489" s="14"/>
      <c r="AW489" s="14"/>
    </row>
    <row r="490" spans="1:49" ht="12.75">
      <c r="A490" s="33"/>
      <c r="B490" s="34"/>
      <c r="C490" s="35"/>
      <c r="D490" s="35" t="s">
        <v>647</v>
      </c>
      <c r="E490" s="35" t="s">
        <v>646</v>
      </c>
      <c r="F490" s="36">
        <v>15087392</v>
      </c>
      <c r="G490" s="37"/>
      <c r="H490" s="36"/>
      <c r="I490" s="37"/>
      <c r="J490" s="36">
        <v>-52651</v>
      </c>
      <c r="K490" s="37">
        <v>0</v>
      </c>
      <c r="L490" s="36"/>
      <c r="M490" s="37"/>
      <c r="N490" s="36"/>
      <c r="O490" s="37"/>
      <c r="P490" s="36"/>
      <c r="Q490" s="37"/>
      <c r="R490" s="36"/>
      <c r="S490" s="37"/>
      <c r="T490" s="36"/>
      <c r="U490" s="37"/>
      <c r="V490" s="36"/>
      <c r="W490" s="37"/>
      <c r="X490" s="36"/>
      <c r="Y490" s="37"/>
      <c r="Z490" s="36">
        <v>116448</v>
      </c>
      <c r="AA490" s="37">
        <v>0</v>
      </c>
      <c r="AB490" s="38">
        <f t="shared" si="14"/>
        <v>116448</v>
      </c>
      <c r="AC490" s="39">
        <f t="shared" si="15"/>
        <v>0</v>
      </c>
      <c r="AD490" s="36">
        <v>290000</v>
      </c>
      <c r="AE490" s="37"/>
      <c r="AF490" s="36">
        <f>15151189+290000+52651</f>
        <v>15493840</v>
      </c>
      <c r="AG490" s="40">
        <v>0</v>
      </c>
      <c r="AH490" s="14"/>
      <c r="AI490" s="14"/>
      <c r="AJ490" s="14"/>
      <c r="AK490" s="14"/>
      <c r="AL490" s="14"/>
      <c r="AM490" s="14"/>
      <c r="AN490" s="14"/>
      <c r="AO490" s="14"/>
      <c r="AP490" s="14"/>
      <c r="AQ490" s="14"/>
      <c r="AR490" s="14"/>
      <c r="AS490" s="14"/>
      <c r="AT490" s="14"/>
      <c r="AU490" s="14"/>
      <c r="AV490" s="14"/>
      <c r="AW490" s="14"/>
    </row>
    <row r="491" spans="1:49" ht="12.75">
      <c r="A491" s="33"/>
      <c r="B491" s="34"/>
      <c r="C491" s="27" t="s">
        <v>648</v>
      </c>
      <c r="D491" s="27"/>
      <c r="E491" s="27"/>
      <c r="F491" s="28">
        <v>15087392</v>
      </c>
      <c r="G491" s="29"/>
      <c r="H491" s="28"/>
      <c r="I491" s="29"/>
      <c r="J491" s="28">
        <v>-52651</v>
      </c>
      <c r="K491" s="29">
        <v>0</v>
      </c>
      <c r="L491" s="28"/>
      <c r="M491" s="29"/>
      <c r="N491" s="28"/>
      <c r="O491" s="29"/>
      <c r="P491" s="28"/>
      <c r="Q491" s="29"/>
      <c r="R491" s="28"/>
      <c r="S491" s="29"/>
      <c r="T491" s="28"/>
      <c r="U491" s="29"/>
      <c r="V491" s="28"/>
      <c r="W491" s="29"/>
      <c r="X491" s="28"/>
      <c r="Y491" s="29"/>
      <c r="Z491" s="28">
        <v>116448</v>
      </c>
      <c r="AA491" s="29">
        <v>0</v>
      </c>
      <c r="AB491" s="30">
        <f t="shared" si="14"/>
        <v>116448</v>
      </c>
      <c r="AC491" s="31">
        <f t="shared" si="15"/>
        <v>0</v>
      </c>
      <c r="AD491" s="28">
        <v>290000</v>
      </c>
      <c r="AE491" s="29"/>
      <c r="AF491" s="28">
        <f>15151189+290000+52651</f>
        <v>15493840</v>
      </c>
      <c r="AG491" s="32">
        <v>0</v>
      </c>
      <c r="AH491" s="14"/>
      <c r="AI491" s="14"/>
      <c r="AJ491" s="14"/>
      <c r="AK491" s="14"/>
      <c r="AL491" s="14"/>
      <c r="AM491" s="14"/>
      <c r="AN491" s="14"/>
      <c r="AO491" s="14"/>
      <c r="AP491" s="14"/>
      <c r="AQ491" s="14"/>
      <c r="AR491" s="14"/>
      <c r="AS491" s="14"/>
      <c r="AT491" s="14"/>
      <c r="AU491" s="14"/>
      <c r="AV491" s="14"/>
      <c r="AW491" s="14"/>
    </row>
    <row r="492" spans="1:49" ht="12.75">
      <c r="A492" s="33"/>
      <c r="B492" s="34">
        <v>124</v>
      </c>
      <c r="C492" s="27" t="s">
        <v>660</v>
      </c>
      <c r="D492" s="27"/>
      <c r="E492" s="27"/>
      <c r="F492" s="28"/>
      <c r="G492" s="29"/>
      <c r="H492" s="28"/>
      <c r="I492" s="29"/>
      <c r="J492" s="28"/>
      <c r="K492" s="29"/>
      <c r="L492" s="28"/>
      <c r="M492" s="29"/>
      <c r="N492" s="28"/>
      <c r="O492" s="29"/>
      <c r="P492" s="28"/>
      <c r="Q492" s="29"/>
      <c r="R492" s="28"/>
      <c r="S492" s="29"/>
      <c r="T492" s="28"/>
      <c r="U492" s="29"/>
      <c r="V492" s="28"/>
      <c r="W492" s="29"/>
      <c r="X492" s="28"/>
      <c r="Y492" s="29"/>
      <c r="Z492" s="28"/>
      <c r="AA492" s="29"/>
      <c r="AB492" s="30">
        <f aca="true" t="shared" si="16" ref="AB492:AC494">Z492+X492+V492+T492+R492+P492+N492+L492+H492+H492</f>
        <v>0</v>
      </c>
      <c r="AC492" s="31">
        <f t="shared" si="16"/>
        <v>0</v>
      </c>
      <c r="AD492" s="28"/>
      <c r="AE492" s="29"/>
      <c r="AF492" s="28"/>
      <c r="AG492" s="32"/>
      <c r="AH492" s="14"/>
      <c r="AI492" s="14"/>
      <c r="AJ492" s="14"/>
      <c r="AK492" s="14"/>
      <c r="AL492" s="14"/>
      <c r="AM492" s="14"/>
      <c r="AN492" s="14"/>
      <c r="AO492" s="14"/>
      <c r="AP492" s="14"/>
      <c r="AQ492" s="14"/>
      <c r="AR492" s="14"/>
      <c r="AS492" s="14"/>
      <c r="AT492" s="14"/>
      <c r="AU492" s="14"/>
      <c r="AV492" s="14"/>
      <c r="AW492" s="14"/>
    </row>
    <row r="493" spans="1:49" ht="12.75">
      <c r="A493" s="33"/>
      <c r="B493" s="34"/>
      <c r="C493" s="35"/>
      <c r="D493" s="35" t="s">
        <v>661</v>
      </c>
      <c r="E493" s="35" t="s">
        <v>660</v>
      </c>
      <c r="F493" s="36">
        <v>-5814821</v>
      </c>
      <c r="G493" s="37"/>
      <c r="H493" s="36"/>
      <c r="I493" s="37"/>
      <c r="J493" s="36"/>
      <c r="K493" s="37"/>
      <c r="L493" s="36"/>
      <c r="M493" s="37"/>
      <c r="N493" s="36"/>
      <c r="O493" s="37"/>
      <c r="P493" s="36"/>
      <c r="Q493" s="37"/>
      <c r="R493" s="36"/>
      <c r="S493" s="37"/>
      <c r="T493" s="36"/>
      <c r="U493" s="37"/>
      <c r="V493" s="36"/>
      <c r="W493" s="37"/>
      <c r="X493" s="36"/>
      <c r="Y493" s="37"/>
      <c r="Z493" s="36">
        <v>113712</v>
      </c>
      <c r="AA493" s="37">
        <v>0</v>
      </c>
      <c r="AB493" s="38">
        <f t="shared" si="16"/>
        <v>113712</v>
      </c>
      <c r="AC493" s="39">
        <f t="shared" si="16"/>
        <v>0</v>
      </c>
      <c r="AD493" s="36"/>
      <c r="AE493" s="37"/>
      <c r="AF493" s="36">
        <v>-5701109</v>
      </c>
      <c r="AG493" s="40">
        <v>0</v>
      </c>
      <c r="AH493" s="14"/>
      <c r="AI493" s="14"/>
      <c r="AJ493" s="14"/>
      <c r="AK493" s="14"/>
      <c r="AL493" s="14"/>
      <c r="AM493" s="14"/>
      <c r="AN493" s="14"/>
      <c r="AO493" s="14"/>
      <c r="AP493" s="14"/>
      <c r="AQ493" s="14"/>
      <c r="AR493" s="14"/>
      <c r="AS493" s="14"/>
      <c r="AT493" s="14"/>
      <c r="AU493" s="14"/>
      <c r="AV493" s="14"/>
      <c r="AW493" s="14"/>
    </row>
    <row r="494" spans="1:49" ht="12.75">
      <c r="A494" s="33"/>
      <c r="B494" s="34"/>
      <c r="C494" s="27" t="s">
        <v>662</v>
      </c>
      <c r="D494" s="27"/>
      <c r="E494" s="27"/>
      <c r="F494" s="28">
        <v>-5814821</v>
      </c>
      <c r="G494" s="29"/>
      <c r="H494" s="28"/>
      <c r="I494" s="29"/>
      <c r="J494" s="28"/>
      <c r="K494" s="29"/>
      <c r="L494" s="28"/>
      <c r="M494" s="29"/>
      <c r="N494" s="28"/>
      <c r="O494" s="29"/>
      <c r="P494" s="28"/>
      <c r="Q494" s="29"/>
      <c r="R494" s="28"/>
      <c r="S494" s="29"/>
      <c r="T494" s="28"/>
      <c r="U494" s="29"/>
      <c r="V494" s="28"/>
      <c r="W494" s="29"/>
      <c r="X494" s="28"/>
      <c r="Y494" s="29"/>
      <c r="Z494" s="28">
        <v>113712</v>
      </c>
      <c r="AA494" s="29">
        <v>0</v>
      </c>
      <c r="AB494" s="30">
        <f t="shared" si="16"/>
        <v>113712</v>
      </c>
      <c r="AC494" s="31">
        <f t="shared" si="16"/>
        <v>0</v>
      </c>
      <c r="AD494" s="28"/>
      <c r="AE494" s="29"/>
      <c r="AF494" s="28">
        <v>-5701109</v>
      </c>
      <c r="AG494" s="32">
        <v>0</v>
      </c>
      <c r="AH494" s="14"/>
      <c r="AI494" s="14"/>
      <c r="AJ494" s="14"/>
      <c r="AK494" s="14"/>
      <c r="AL494" s="14"/>
      <c r="AM494" s="14"/>
      <c r="AN494" s="14"/>
      <c r="AO494" s="14"/>
      <c r="AP494" s="14"/>
      <c r="AQ494" s="14"/>
      <c r="AR494" s="14"/>
      <c r="AS494" s="14"/>
      <c r="AT494" s="14"/>
      <c r="AU494" s="14"/>
      <c r="AV494" s="14"/>
      <c r="AW494" s="14"/>
    </row>
    <row r="495" spans="1:49" ht="12.75">
      <c r="A495" s="33"/>
      <c r="B495" s="34">
        <v>126</v>
      </c>
      <c r="C495" s="27" t="s">
        <v>649</v>
      </c>
      <c r="D495" s="27"/>
      <c r="E495" s="27"/>
      <c r="F495" s="28"/>
      <c r="G495" s="29"/>
      <c r="H495" s="28"/>
      <c r="I495" s="29"/>
      <c r="J495" s="28"/>
      <c r="K495" s="29"/>
      <c r="L495" s="28"/>
      <c r="M495" s="29"/>
      <c r="N495" s="28"/>
      <c r="O495" s="29"/>
      <c r="P495" s="28"/>
      <c r="Q495" s="29"/>
      <c r="R495" s="28"/>
      <c r="S495" s="29"/>
      <c r="T495" s="28"/>
      <c r="U495" s="29"/>
      <c r="V495" s="28"/>
      <c r="W495" s="29"/>
      <c r="X495" s="28"/>
      <c r="Y495" s="29"/>
      <c r="Z495" s="28"/>
      <c r="AA495" s="29"/>
      <c r="AB495" s="30">
        <f t="shared" si="14"/>
        <v>0</v>
      </c>
      <c r="AC495" s="31">
        <f t="shared" si="15"/>
        <v>0</v>
      </c>
      <c r="AD495" s="28"/>
      <c r="AE495" s="29"/>
      <c r="AF495" s="28"/>
      <c r="AG495" s="32"/>
      <c r="AH495" s="14"/>
      <c r="AI495" s="14"/>
      <c r="AJ495" s="14"/>
      <c r="AK495" s="14"/>
      <c r="AL495" s="14"/>
      <c r="AM495" s="14"/>
      <c r="AN495" s="14"/>
      <c r="AO495" s="14"/>
      <c r="AP495" s="14"/>
      <c r="AQ495" s="14"/>
      <c r="AR495" s="14"/>
      <c r="AS495" s="14"/>
      <c r="AT495" s="14"/>
      <c r="AU495" s="14"/>
      <c r="AV495" s="14"/>
      <c r="AW495" s="14"/>
    </row>
    <row r="496" spans="1:49" ht="12.75">
      <c r="A496" s="33"/>
      <c r="B496" s="34"/>
      <c r="C496" s="35"/>
      <c r="D496" s="35" t="s">
        <v>650</v>
      </c>
      <c r="E496" s="35" t="s">
        <v>651</v>
      </c>
      <c r="F496" s="36"/>
      <c r="G496" s="37"/>
      <c r="H496" s="36"/>
      <c r="I496" s="37"/>
      <c r="J496" s="36">
        <v>-157974</v>
      </c>
      <c r="K496" s="37">
        <v>0</v>
      </c>
      <c r="L496" s="36"/>
      <c r="M496" s="37"/>
      <c r="N496" s="36"/>
      <c r="O496" s="37"/>
      <c r="P496" s="36"/>
      <c r="Q496" s="37"/>
      <c r="R496" s="36"/>
      <c r="S496" s="37"/>
      <c r="T496" s="36"/>
      <c r="U496" s="37"/>
      <c r="V496" s="36"/>
      <c r="W496" s="37"/>
      <c r="X496" s="36"/>
      <c r="Y496" s="37"/>
      <c r="Z496" s="36"/>
      <c r="AA496" s="37"/>
      <c r="AB496" s="38">
        <f t="shared" si="14"/>
        <v>0</v>
      </c>
      <c r="AC496" s="39">
        <f t="shared" si="15"/>
        <v>0</v>
      </c>
      <c r="AD496" s="36">
        <v>-1133810</v>
      </c>
      <c r="AE496" s="37">
        <v>0</v>
      </c>
      <c r="AF496" s="36">
        <v>-1291784</v>
      </c>
      <c r="AG496" s="40">
        <v>0</v>
      </c>
      <c r="AH496" s="14"/>
      <c r="AI496" s="14"/>
      <c r="AJ496" s="14"/>
      <c r="AK496" s="14"/>
      <c r="AL496" s="14"/>
      <c r="AM496" s="14"/>
      <c r="AN496" s="14"/>
      <c r="AO496" s="14"/>
      <c r="AP496" s="14"/>
      <c r="AQ496" s="14"/>
      <c r="AR496" s="14"/>
      <c r="AS496" s="14"/>
      <c r="AT496" s="14"/>
      <c r="AU496" s="14"/>
      <c r="AV496" s="14"/>
      <c r="AW496" s="14"/>
    </row>
    <row r="497" spans="1:49" ht="12.75">
      <c r="A497" s="33"/>
      <c r="B497" s="34"/>
      <c r="C497" s="27" t="s">
        <v>652</v>
      </c>
      <c r="D497" s="27"/>
      <c r="E497" s="27"/>
      <c r="F497" s="28"/>
      <c r="G497" s="29"/>
      <c r="H497" s="28"/>
      <c r="I497" s="29"/>
      <c r="J497" s="28">
        <v>-157974</v>
      </c>
      <c r="K497" s="29">
        <v>0</v>
      </c>
      <c r="L497" s="28"/>
      <c r="M497" s="29"/>
      <c r="N497" s="28"/>
      <c r="O497" s="29"/>
      <c r="P497" s="28"/>
      <c r="Q497" s="29"/>
      <c r="R497" s="28"/>
      <c r="S497" s="29"/>
      <c r="T497" s="28"/>
      <c r="U497" s="29"/>
      <c r="V497" s="28"/>
      <c r="W497" s="29"/>
      <c r="X497" s="28"/>
      <c r="Y497" s="29"/>
      <c r="Z497" s="28"/>
      <c r="AA497" s="29"/>
      <c r="AB497" s="30">
        <f t="shared" si="14"/>
        <v>0</v>
      </c>
      <c r="AC497" s="31">
        <f t="shared" si="15"/>
        <v>0</v>
      </c>
      <c r="AD497" s="28">
        <v>-1133810</v>
      </c>
      <c r="AE497" s="29">
        <v>0</v>
      </c>
      <c r="AF497" s="28">
        <v>-1291784</v>
      </c>
      <c r="AG497" s="32">
        <v>0</v>
      </c>
      <c r="AH497" s="14"/>
      <c r="AI497" s="14"/>
      <c r="AJ497" s="14"/>
      <c r="AK497" s="14"/>
      <c r="AL497" s="14"/>
      <c r="AM497" s="14"/>
      <c r="AN497" s="14"/>
      <c r="AO497" s="14"/>
      <c r="AP497" s="14"/>
      <c r="AQ497" s="14"/>
      <c r="AR497" s="14"/>
      <c r="AS497" s="14"/>
      <c r="AT497" s="14"/>
      <c r="AU497" s="14"/>
      <c r="AV497" s="14"/>
      <c r="AW497" s="14"/>
    </row>
    <row r="498" spans="1:49" ht="12.75">
      <c r="A498" s="33"/>
      <c r="B498" s="34">
        <v>128</v>
      </c>
      <c r="C498" s="27" t="s">
        <v>691</v>
      </c>
      <c r="D498" s="27"/>
      <c r="E498" s="27"/>
      <c r="F498" s="28"/>
      <c r="G498" s="29"/>
      <c r="H498" s="28"/>
      <c r="I498" s="29"/>
      <c r="J498" s="28"/>
      <c r="K498" s="29"/>
      <c r="L498" s="28"/>
      <c r="M498" s="29"/>
      <c r="N498" s="28"/>
      <c r="O498" s="29"/>
      <c r="P498" s="28"/>
      <c r="Q498" s="29"/>
      <c r="R498" s="28"/>
      <c r="S498" s="29"/>
      <c r="T498" s="28"/>
      <c r="U498" s="29"/>
      <c r="V498" s="28"/>
      <c r="W498" s="29"/>
      <c r="X498" s="28"/>
      <c r="Y498" s="29"/>
      <c r="Z498" s="28"/>
      <c r="AA498" s="29"/>
      <c r="AB498" s="30">
        <f t="shared" si="14"/>
        <v>0</v>
      </c>
      <c r="AC498" s="31">
        <f t="shared" si="15"/>
        <v>0</v>
      </c>
      <c r="AD498" s="28"/>
      <c r="AE498" s="29"/>
      <c r="AF498" s="28"/>
      <c r="AG498" s="32"/>
      <c r="AH498" s="14"/>
      <c r="AI498" s="14"/>
      <c r="AJ498" s="14"/>
      <c r="AK498" s="14"/>
      <c r="AL498" s="14"/>
      <c r="AM498" s="14"/>
      <c r="AN498" s="14"/>
      <c r="AO498" s="14"/>
      <c r="AP498" s="14"/>
      <c r="AQ498" s="14"/>
      <c r="AR498" s="14"/>
      <c r="AS498" s="14"/>
      <c r="AT498" s="14"/>
      <c r="AU498" s="14"/>
      <c r="AV498" s="14"/>
      <c r="AW498" s="14"/>
    </row>
    <row r="499" spans="1:49" ht="12.75">
      <c r="A499" s="33"/>
      <c r="B499" s="34"/>
      <c r="C499" s="35"/>
      <c r="D499" s="35" t="s">
        <v>692</v>
      </c>
      <c r="E499" s="35" t="s">
        <v>691</v>
      </c>
      <c r="F499" s="36"/>
      <c r="G499" s="37"/>
      <c r="H499" s="36"/>
      <c r="I499" s="37"/>
      <c r="J499" s="36"/>
      <c r="K499" s="37"/>
      <c r="L499" s="36"/>
      <c r="M499" s="37"/>
      <c r="N499" s="36"/>
      <c r="O499" s="37"/>
      <c r="P499" s="36"/>
      <c r="Q499" s="37"/>
      <c r="R499" s="36"/>
      <c r="S499" s="37"/>
      <c r="T499" s="36"/>
      <c r="U499" s="37"/>
      <c r="V499" s="36"/>
      <c r="W499" s="37"/>
      <c r="X499" s="36"/>
      <c r="Y499" s="37"/>
      <c r="Z499" s="36"/>
      <c r="AA499" s="37"/>
      <c r="AB499" s="38">
        <f t="shared" si="14"/>
        <v>0</v>
      </c>
      <c r="AC499" s="39">
        <f t="shared" si="15"/>
        <v>0</v>
      </c>
      <c r="AD499" s="36">
        <v>-49919</v>
      </c>
      <c r="AE499" s="37">
        <v>0</v>
      </c>
      <c r="AF499" s="36">
        <v>-49919</v>
      </c>
      <c r="AG499" s="40">
        <v>0</v>
      </c>
      <c r="AH499" s="14"/>
      <c r="AI499" s="14"/>
      <c r="AJ499" s="14"/>
      <c r="AK499" s="14"/>
      <c r="AL499" s="14"/>
      <c r="AM499" s="14"/>
      <c r="AN499" s="14"/>
      <c r="AO499" s="14"/>
      <c r="AP499" s="14"/>
      <c r="AQ499" s="14"/>
      <c r="AR499" s="14"/>
      <c r="AS499" s="14"/>
      <c r="AT499" s="14"/>
      <c r="AU499" s="14"/>
      <c r="AV499" s="14"/>
      <c r="AW499" s="14"/>
    </row>
    <row r="500" spans="1:49" ht="12.75">
      <c r="A500" s="33"/>
      <c r="B500" s="34"/>
      <c r="C500" s="27" t="s">
        <v>693</v>
      </c>
      <c r="D500" s="27"/>
      <c r="E500" s="27"/>
      <c r="F500" s="28"/>
      <c r="G500" s="29"/>
      <c r="H500" s="28"/>
      <c r="I500" s="29"/>
      <c r="J500" s="28"/>
      <c r="K500" s="29"/>
      <c r="L500" s="28"/>
      <c r="M500" s="29"/>
      <c r="N500" s="28"/>
      <c r="O500" s="29"/>
      <c r="P500" s="28"/>
      <c r="Q500" s="29"/>
      <c r="R500" s="28"/>
      <c r="S500" s="29"/>
      <c r="T500" s="28"/>
      <c r="U500" s="29"/>
      <c r="V500" s="28"/>
      <c r="W500" s="29"/>
      <c r="X500" s="28"/>
      <c r="Y500" s="29"/>
      <c r="Z500" s="28"/>
      <c r="AA500" s="29"/>
      <c r="AB500" s="30">
        <f t="shared" si="14"/>
        <v>0</v>
      </c>
      <c r="AC500" s="31">
        <f t="shared" si="15"/>
        <v>0</v>
      </c>
      <c r="AD500" s="28">
        <v>-49919</v>
      </c>
      <c r="AE500" s="29">
        <v>0</v>
      </c>
      <c r="AF500" s="28">
        <v>-49919</v>
      </c>
      <c r="AG500" s="32">
        <v>0</v>
      </c>
      <c r="AH500" s="14"/>
      <c r="AI500" s="14"/>
      <c r="AJ500" s="14"/>
      <c r="AK500" s="14"/>
      <c r="AL500" s="14"/>
      <c r="AM500" s="14"/>
      <c r="AN500" s="14"/>
      <c r="AO500" s="14"/>
      <c r="AP500" s="14"/>
      <c r="AQ500" s="14"/>
      <c r="AR500" s="14"/>
      <c r="AS500" s="14"/>
      <c r="AT500" s="14"/>
      <c r="AU500" s="14"/>
      <c r="AV500" s="14"/>
      <c r="AW500" s="14"/>
    </row>
    <row r="501" spans="1:49" ht="12.75">
      <c r="A501" s="33"/>
      <c r="B501" s="34">
        <v>129</v>
      </c>
      <c r="C501" s="27" t="s">
        <v>653</v>
      </c>
      <c r="D501" s="27"/>
      <c r="E501" s="27"/>
      <c r="F501" s="28"/>
      <c r="G501" s="29"/>
      <c r="H501" s="28"/>
      <c r="I501" s="29"/>
      <c r="J501" s="28"/>
      <c r="K501" s="29"/>
      <c r="L501" s="28"/>
      <c r="M501" s="29"/>
      <c r="N501" s="28"/>
      <c r="O501" s="29"/>
      <c r="P501" s="28"/>
      <c r="Q501" s="29"/>
      <c r="R501" s="28"/>
      <c r="S501" s="29"/>
      <c r="T501" s="28"/>
      <c r="U501" s="29"/>
      <c r="V501" s="28"/>
      <c r="W501" s="29"/>
      <c r="X501" s="28"/>
      <c r="Y501" s="29"/>
      <c r="Z501" s="28"/>
      <c r="AA501" s="29"/>
      <c r="AB501" s="30">
        <f t="shared" si="14"/>
        <v>0</v>
      </c>
      <c r="AC501" s="31">
        <f t="shared" si="15"/>
        <v>0</v>
      </c>
      <c r="AD501" s="28"/>
      <c r="AE501" s="29"/>
      <c r="AF501" s="28"/>
      <c r="AG501" s="32"/>
      <c r="AH501" s="14"/>
      <c r="AI501" s="14"/>
      <c r="AJ501" s="14"/>
      <c r="AK501" s="14"/>
      <c r="AL501" s="14"/>
      <c r="AM501" s="14"/>
      <c r="AN501" s="14"/>
      <c r="AO501" s="14"/>
      <c r="AP501" s="14"/>
      <c r="AQ501" s="14"/>
      <c r="AR501" s="14"/>
      <c r="AS501" s="14"/>
      <c r="AT501" s="14"/>
      <c r="AU501" s="14"/>
      <c r="AV501" s="14"/>
      <c r="AW501" s="14"/>
    </row>
    <row r="502" spans="1:49" ht="12.75">
      <c r="A502" s="33"/>
      <c r="B502" s="34"/>
      <c r="C502" s="35"/>
      <c r="D502" s="35" t="s">
        <v>654</v>
      </c>
      <c r="E502" s="35" t="s">
        <v>655</v>
      </c>
      <c r="F502" s="36"/>
      <c r="G502" s="37"/>
      <c r="H502" s="36"/>
      <c r="I502" s="37"/>
      <c r="J502" s="36">
        <v>-7100</v>
      </c>
      <c r="K502" s="37">
        <v>0</v>
      </c>
      <c r="L502" s="36"/>
      <c r="M502" s="37"/>
      <c r="N502" s="36"/>
      <c r="O502" s="37"/>
      <c r="P502" s="36"/>
      <c r="Q502" s="37"/>
      <c r="R502" s="36"/>
      <c r="S502" s="37"/>
      <c r="T502" s="36"/>
      <c r="U502" s="37"/>
      <c r="V502" s="36"/>
      <c r="W502" s="37"/>
      <c r="X502" s="36"/>
      <c r="Y502" s="37"/>
      <c r="Z502" s="36"/>
      <c r="AA502" s="37"/>
      <c r="AB502" s="38">
        <f t="shared" si="14"/>
        <v>0</v>
      </c>
      <c r="AC502" s="39">
        <f t="shared" si="15"/>
        <v>0</v>
      </c>
      <c r="AD502" s="36">
        <v>-109316</v>
      </c>
      <c r="AE502" s="37">
        <v>0</v>
      </c>
      <c r="AF502" s="36">
        <v>-116416</v>
      </c>
      <c r="AG502" s="40">
        <v>0</v>
      </c>
      <c r="AH502" s="14"/>
      <c r="AI502" s="14"/>
      <c r="AJ502" s="14"/>
      <c r="AK502" s="14"/>
      <c r="AL502" s="14"/>
      <c r="AM502" s="14"/>
      <c r="AN502" s="14"/>
      <c r="AO502" s="14"/>
      <c r="AP502" s="14"/>
      <c r="AQ502" s="14"/>
      <c r="AR502" s="14"/>
      <c r="AS502" s="14"/>
      <c r="AT502" s="14"/>
      <c r="AU502" s="14"/>
      <c r="AV502" s="14"/>
      <c r="AW502" s="14"/>
    </row>
    <row r="503" spans="1:49" ht="12.75">
      <c r="A503" s="33"/>
      <c r="B503" s="34"/>
      <c r="C503" s="27" t="s">
        <v>656</v>
      </c>
      <c r="D503" s="27"/>
      <c r="E503" s="27"/>
      <c r="F503" s="28"/>
      <c r="G503" s="29"/>
      <c r="H503" s="28"/>
      <c r="I503" s="29"/>
      <c r="J503" s="28">
        <v>-7100</v>
      </c>
      <c r="K503" s="29">
        <v>0</v>
      </c>
      <c r="L503" s="28"/>
      <c r="M503" s="29"/>
      <c r="N503" s="28"/>
      <c r="O503" s="29"/>
      <c r="P503" s="28"/>
      <c r="Q503" s="29"/>
      <c r="R503" s="28"/>
      <c r="S503" s="29"/>
      <c r="T503" s="28"/>
      <c r="U503" s="29"/>
      <c r="V503" s="28"/>
      <c r="W503" s="29"/>
      <c r="X503" s="28"/>
      <c r="Y503" s="29"/>
      <c r="Z503" s="28"/>
      <c r="AA503" s="29"/>
      <c r="AB503" s="30">
        <f t="shared" si="14"/>
        <v>0</v>
      </c>
      <c r="AC503" s="31">
        <f t="shared" si="15"/>
        <v>0</v>
      </c>
      <c r="AD503" s="28">
        <v>-109316</v>
      </c>
      <c r="AE503" s="29">
        <v>0</v>
      </c>
      <c r="AF503" s="28">
        <v>-116416</v>
      </c>
      <c r="AG503" s="32">
        <v>0</v>
      </c>
      <c r="AH503" s="14"/>
      <c r="AI503" s="14"/>
      <c r="AJ503" s="14"/>
      <c r="AK503" s="14"/>
      <c r="AL503" s="14"/>
      <c r="AM503" s="14"/>
      <c r="AN503" s="14"/>
      <c r="AO503" s="14"/>
      <c r="AP503" s="14"/>
      <c r="AQ503" s="14"/>
      <c r="AR503" s="14"/>
      <c r="AS503" s="14"/>
      <c r="AT503" s="14"/>
      <c r="AU503" s="14"/>
      <c r="AV503" s="14"/>
      <c r="AW503" s="14"/>
    </row>
    <row r="504" spans="1:49" ht="12.75">
      <c r="A504" s="33"/>
      <c r="B504" s="34">
        <v>131</v>
      </c>
      <c r="C504" s="27" t="s">
        <v>694</v>
      </c>
      <c r="D504" s="27"/>
      <c r="E504" s="27"/>
      <c r="F504" s="28"/>
      <c r="G504" s="29"/>
      <c r="H504" s="28"/>
      <c r="I504" s="29"/>
      <c r="J504" s="28"/>
      <c r="K504" s="29"/>
      <c r="L504" s="28"/>
      <c r="M504" s="29"/>
      <c r="N504" s="28"/>
      <c r="O504" s="29"/>
      <c r="P504" s="28"/>
      <c r="Q504" s="29"/>
      <c r="R504" s="28"/>
      <c r="S504" s="29"/>
      <c r="T504" s="28"/>
      <c r="U504" s="29"/>
      <c r="V504" s="28"/>
      <c r="W504" s="29"/>
      <c r="X504" s="28"/>
      <c r="Y504" s="29"/>
      <c r="Z504" s="28"/>
      <c r="AA504" s="29"/>
      <c r="AB504" s="30">
        <f t="shared" si="14"/>
        <v>0</v>
      </c>
      <c r="AC504" s="31">
        <f t="shared" si="15"/>
        <v>0</v>
      </c>
      <c r="AD504" s="28"/>
      <c r="AE504" s="29"/>
      <c r="AF504" s="28"/>
      <c r="AG504" s="32"/>
      <c r="AH504" s="14"/>
      <c r="AI504" s="14"/>
      <c r="AJ504" s="14"/>
      <c r="AK504" s="14"/>
      <c r="AL504" s="14"/>
      <c r="AM504" s="14"/>
      <c r="AN504" s="14"/>
      <c r="AO504" s="14"/>
      <c r="AP504" s="14"/>
      <c r="AQ504" s="14"/>
      <c r="AR504" s="14"/>
      <c r="AS504" s="14"/>
      <c r="AT504" s="14"/>
      <c r="AU504" s="14"/>
      <c r="AV504" s="14"/>
      <c r="AW504" s="14"/>
    </row>
    <row r="505" spans="1:49" ht="12.75">
      <c r="A505" s="33"/>
      <c r="B505" s="34"/>
      <c r="C505" s="35"/>
      <c r="D505" s="35" t="s">
        <v>695</v>
      </c>
      <c r="E505" s="35" t="s">
        <v>696</v>
      </c>
      <c r="F505" s="36"/>
      <c r="G505" s="37"/>
      <c r="H505" s="36"/>
      <c r="I505" s="37"/>
      <c r="J505" s="36"/>
      <c r="K505" s="37"/>
      <c r="L505" s="36"/>
      <c r="M505" s="37"/>
      <c r="N505" s="36"/>
      <c r="O505" s="37"/>
      <c r="P505" s="36"/>
      <c r="Q505" s="37"/>
      <c r="R505" s="36"/>
      <c r="S505" s="37"/>
      <c r="T505" s="36"/>
      <c r="U505" s="37"/>
      <c r="V505" s="36"/>
      <c r="W505" s="37"/>
      <c r="X505" s="36"/>
      <c r="Y505" s="37"/>
      <c r="Z505" s="36"/>
      <c r="AA505" s="37"/>
      <c r="AB505" s="38">
        <f t="shared" si="14"/>
        <v>0</v>
      </c>
      <c r="AC505" s="39">
        <f t="shared" si="15"/>
        <v>0</v>
      </c>
      <c r="AD505" s="36">
        <v>-8261844</v>
      </c>
      <c r="AE505" s="37">
        <v>0</v>
      </c>
      <c r="AF505" s="36">
        <v>-8261844</v>
      </c>
      <c r="AG505" s="40">
        <v>0</v>
      </c>
      <c r="AH505" s="14"/>
      <c r="AI505" s="14"/>
      <c r="AJ505" s="14"/>
      <c r="AK505" s="14"/>
      <c r="AL505" s="14"/>
      <c r="AM505" s="14"/>
      <c r="AN505" s="14"/>
      <c r="AO505" s="14"/>
      <c r="AP505" s="14"/>
      <c r="AQ505" s="14"/>
      <c r="AR505" s="14"/>
      <c r="AS505" s="14"/>
      <c r="AT505" s="14"/>
      <c r="AU505" s="14"/>
      <c r="AV505" s="14"/>
      <c r="AW505" s="14"/>
    </row>
    <row r="506" spans="1:49" ht="12.75">
      <c r="A506" s="33"/>
      <c r="B506" s="34"/>
      <c r="C506" s="27" t="s">
        <v>697</v>
      </c>
      <c r="D506" s="27"/>
      <c r="E506" s="27"/>
      <c r="F506" s="28"/>
      <c r="G506" s="29"/>
      <c r="H506" s="28"/>
      <c r="I506" s="29"/>
      <c r="J506" s="28"/>
      <c r="K506" s="29"/>
      <c r="L506" s="28"/>
      <c r="M506" s="29"/>
      <c r="N506" s="28"/>
      <c r="O506" s="29"/>
      <c r="P506" s="28"/>
      <c r="Q506" s="29"/>
      <c r="R506" s="28"/>
      <c r="S506" s="29"/>
      <c r="T506" s="28"/>
      <c r="U506" s="29"/>
      <c r="V506" s="28"/>
      <c r="W506" s="29"/>
      <c r="X506" s="28"/>
      <c r="Y506" s="29"/>
      <c r="Z506" s="28"/>
      <c r="AA506" s="29"/>
      <c r="AB506" s="30">
        <f t="shared" si="14"/>
        <v>0</v>
      </c>
      <c r="AC506" s="31">
        <f t="shared" si="15"/>
        <v>0</v>
      </c>
      <c r="AD506" s="28">
        <v>-8261844</v>
      </c>
      <c r="AE506" s="29">
        <v>0</v>
      </c>
      <c r="AF506" s="28">
        <v>-8261844</v>
      </c>
      <c r="AG506" s="32">
        <v>0</v>
      </c>
      <c r="AH506" s="14"/>
      <c r="AI506" s="14"/>
      <c r="AJ506" s="14"/>
      <c r="AK506" s="14"/>
      <c r="AL506" s="14"/>
      <c r="AM506" s="14"/>
      <c r="AN506" s="14"/>
      <c r="AO506" s="14"/>
      <c r="AP506" s="14"/>
      <c r="AQ506" s="14"/>
      <c r="AR506" s="14"/>
      <c r="AS506" s="14"/>
      <c r="AT506" s="14"/>
      <c r="AU506" s="14"/>
      <c r="AV506" s="14"/>
      <c r="AW506" s="14"/>
    </row>
    <row r="507" spans="1:49" ht="12.75">
      <c r="A507" s="33"/>
      <c r="B507" s="34">
        <v>132</v>
      </c>
      <c r="C507" s="27" t="s">
        <v>698</v>
      </c>
      <c r="D507" s="27"/>
      <c r="E507" s="27"/>
      <c r="F507" s="28"/>
      <c r="G507" s="29"/>
      <c r="H507" s="28"/>
      <c r="I507" s="29"/>
      <c r="J507" s="28"/>
      <c r="K507" s="29"/>
      <c r="L507" s="28"/>
      <c r="M507" s="29"/>
      <c r="N507" s="28"/>
      <c r="O507" s="29"/>
      <c r="P507" s="28"/>
      <c r="Q507" s="29"/>
      <c r="R507" s="28"/>
      <c r="S507" s="29"/>
      <c r="T507" s="28"/>
      <c r="U507" s="29"/>
      <c r="V507" s="28"/>
      <c r="W507" s="29"/>
      <c r="X507" s="28"/>
      <c r="Y507" s="29"/>
      <c r="Z507" s="28"/>
      <c r="AA507" s="29"/>
      <c r="AB507" s="30">
        <f t="shared" si="14"/>
        <v>0</v>
      </c>
      <c r="AC507" s="31">
        <f t="shared" si="15"/>
        <v>0</v>
      </c>
      <c r="AD507" s="28"/>
      <c r="AE507" s="29"/>
      <c r="AF507" s="28"/>
      <c r="AG507" s="32"/>
      <c r="AH507" s="14"/>
      <c r="AI507" s="14"/>
      <c r="AJ507" s="14"/>
      <c r="AK507" s="14"/>
      <c r="AL507" s="14"/>
      <c r="AM507" s="14"/>
      <c r="AN507" s="14"/>
      <c r="AO507" s="14"/>
      <c r="AP507" s="14"/>
      <c r="AQ507" s="14"/>
      <c r="AR507" s="14"/>
      <c r="AS507" s="14"/>
      <c r="AT507" s="14"/>
      <c r="AU507" s="14"/>
      <c r="AV507" s="14"/>
      <c r="AW507" s="14"/>
    </row>
    <row r="508" spans="1:49" ht="12.75">
      <c r="A508" s="33"/>
      <c r="B508" s="34"/>
      <c r="C508" s="35"/>
      <c r="D508" s="35" t="s">
        <v>695</v>
      </c>
      <c r="E508" s="35" t="s">
        <v>696</v>
      </c>
      <c r="F508" s="36"/>
      <c r="G508" s="37"/>
      <c r="H508" s="36"/>
      <c r="I508" s="37"/>
      <c r="J508" s="36"/>
      <c r="K508" s="37"/>
      <c r="L508" s="36"/>
      <c r="M508" s="37"/>
      <c r="N508" s="36"/>
      <c r="O508" s="37"/>
      <c r="P508" s="36"/>
      <c r="Q508" s="37"/>
      <c r="R508" s="36"/>
      <c r="S508" s="37"/>
      <c r="T508" s="36"/>
      <c r="U508" s="37"/>
      <c r="V508" s="36"/>
      <c r="W508" s="37"/>
      <c r="X508" s="36"/>
      <c r="Y508" s="37"/>
      <c r="Z508" s="36"/>
      <c r="AA508" s="37"/>
      <c r="AB508" s="38">
        <f t="shared" si="14"/>
        <v>0</v>
      </c>
      <c r="AC508" s="39">
        <f t="shared" si="15"/>
        <v>0</v>
      </c>
      <c r="AD508" s="36">
        <v>-238205</v>
      </c>
      <c r="AE508" s="37">
        <v>0</v>
      </c>
      <c r="AF508" s="36">
        <v>-238205</v>
      </c>
      <c r="AG508" s="40">
        <v>0</v>
      </c>
      <c r="AH508" s="14"/>
      <c r="AI508" s="14"/>
      <c r="AJ508" s="14"/>
      <c r="AK508" s="14"/>
      <c r="AL508" s="14"/>
      <c r="AM508" s="14"/>
      <c r="AN508" s="14"/>
      <c r="AO508" s="14"/>
      <c r="AP508" s="14"/>
      <c r="AQ508" s="14"/>
      <c r="AR508" s="14"/>
      <c r="AS508" s="14"/>
      <c r="AT508" s="14"/>
      <c r="AU508" s="14"/>
      <c r="AV508" s="14"/>
      <c r="AW508" s="14"/>
    </row>
    <row r="509" spans="1:49" ht="12.75">
      <c r="A509" s="33"/>
      <c r="B509" s="34"/>
      <c r="C509" s="27" t="s">
        <v>699</v>
      </c>
      <c r="D509" s="27"/>
      <c r="E509" s="27"/>
      <c r="F509" s="28"/>
      <c r="G509" s="29"/>
      <c r="H509" s="28"/>
      <c r="I509" s="29"/>
      <c r="J509" s="28"/>
      <c r="K509" s="29"/>
      <c r="L509" s="28"/>
      <c r="M509" s="29"/>
      <c r="N509" s="28"/>
      <c r="O509" s="29"/>
      <c r="P509" s="28"/>
      <c r="Q509" s="29"/>
      <c r="R509" s="28"/>
      <c r="S509" s="29"/>
      <c r="T509" s="28"/>
      <c r="U509" s="29"/>
      <c r="V509" s="28"/>
      <c r="W509" s="29"/>
      <c r="X509" s="28"/>
      <c r="Y509" s="29"/>
      <c r="Z509" s="28"/>
      <c r="AA509" s="29"/>
      <c r="AB509" s="30">
        <f t="shared" si="14"/>
        <v>0</v>
      </c>
      <c r="AC509" s="31">
        <f t="shared" si="15"/>
        <v>0</v>
      </c>
      <c r="AD509" s="28">
        <v>-238205</v>
      </c>
      <c r="AE509" s="29">
        <v>0</v>
      </c>
      <c r="AF509" s="28">
        <v>-238205</v>
      </c>
      <c r="AG509" s="32">
        <v>0</v>
      </c>
      <c r="AH509" s="14"/>
      <c r="AI509" s="14"/>
      <c r="AJ509" s="14"/>
      <c r="AK509" s="14"/>
      <c r="AL509" s="14"/>
      <c r="AM509" s="14"/>
      <c r="AN509" s="14"/>
      <c r="AO509" s="14"/>
      <c r="AP509" s="14"/>
      <c r="AQ509" s="14"/>
      <c r="AR509" s="14"/>
      <c r="AS509" s="14"/>
      <c r="AT509" s="14"/>
      <c r="AU509" s="14"/>
      <c r="AV509" s="14"/>
      <c r="AW509" s="14"/>
    </row>
    <row r="510" spans="1:49" ht="12.75">
      <c r="A510" s="33"/>
      <c r="B510" s="34">
        <v>135</v>
      </c>
      <c r="C510" s="27" t="s">
        <v>700</v>
      </c>
      <c r="D510" s="27"/>
      <c r="E510" s="27"/>
      <c r="F510" s="28"/>
      <c r="G510" s="29"/>
      <c r="H510" s="28"/>
      <c r="I510" s="29"/>
      <c r="J510" s="28"/>
      <c r="K510" s="29"/>
      <c r="L510" s="28"/>
      <c r="M510" s="29"/>
      <c r="N510" s="28"/>
      <c r="O510" s="29"/>
      <c r="P510" s="28"/>
      <c r="Q510" s="29"/>
      <c r="R510" s="28"/>
      <c r="S510" s="29"/>
      <c r="T510" s="28"/>
      <c r="U510" s="29"/>
      <c r="V510" s="28"/>
      <c r="W510" s="29"/>
      <c r="X510" s="28"/>
      <c r="Y510" s="29"/>
      <c r="Z510" s="28"/>
      <c r="AA510" s="29"/>
      <c r="AB510" s="30">
        <f t="shared" si="14"/>
        <v>0</v>
      </c>
      <c r="AC510" s="31">
        <f t="shared" si="15"/>
        <v>0</v>
      </c>
      <c r="AD510" s="28"/>
      <c r="AE510" s="29"/>
      <c r="AF510" s="28"/>
      <c r="AG510" s="32"/>
      <c r="AH510" s="14"/>
      <c r="AI510" s="14"/>
      <c r="AJ510" s="14"/>
      <c r="AK510" s="14"/>
      <c r="AL510" s="14"/>
      <c r="AM510" s="14"/>
      <c r="AN510" s="14"/>
      <c r="AO510" s="14"/>
      <c r="AP510" s="14"/>
      <c r="AQ510" s="14"/>
      <c r="AR510" s="14"/>
      <c r="AS510" s="14"/>
      <c r="AT510" s="14"/>
      <c r="AU510" s="14"/>
      <c r="AV510" s="14"/>
      <c r="AW510" s="14"/>
    </row>
    <row r="511" spans="1:49" ht="12.75">
      <c r="A511" s="33"/>
      <c r="B511" s="34"/>
      <c r="C511" s="35"/>
      <c r="D511" s="35" t="s">
        <v>701</v>
      </c>
      <c r="E511" s="35" t="s">
        <v>700</v>
      </c>
      <c r="F511" s="36"/>
      <c r="G511" s="37"/>
      <c r="H511" s="36"/>
      <c r="I511" s="37"/>
      <c r="J511" s="36"/>
      <c r="K511" s="37"/>
      <c r="L511" s="36"/>
      <c r="M511" s="37"/>
      <c r="N511" s="36"/>
      <c r="O511" s="37"/>
      <c r="P511" s="36"/>
      <c r="Q511" s="37"/>
      <c r="R511" s="36"/>
      <c r="S511" s="37"/>
      <c r="T511" s="36"/>
      <c r="U511" s="37"/>
      <c r="V511" s="36"/>
      <c r="W511" s="37"/>
      <c r="X511" s="36"/>
      <c r="Y511" s="37"/>
      <c r="Z511" s="36"/>
      <c r="AA511" s="37"/>
      <c r="AB511" s="38">
        <f t="shared" si="14"/>
        <v>0</v>
      </c>
      <c r="AC511" s="39">
        <f t="shared" si="15"/>
        <v>0</v>
      </c>
      <c r="AD511" s="36">
        <v>-131423</v>
      </c>
      <c r="AE511" s="37">
        <v>0</v>
      </c>
      <c r="AF511" s="36">
        <v>-131423</v>
      </c>
      <c r="AG511" s="40">
        <v>0</v>
      </c>
      <c r="AH511" s="14"/>
      <c r="AI511" s="14"/>
      <c r="AJ511" s="14"/>
      <c r="AK511" s="14"/>
      <c r="AL511" s="14"/>
      <c r="AM511" s="14"/>
      <c r="AN511" s="14"/>
      <c r="AO511" s="14"/>
      <c r="AP511" s="14"/>
      <c r="AQ511" s="14"/>
      <c r="AR511" s="14"/>
      <c r="AS511" s="14"/>
      <c r="AT511" s="14"/>
      <c r="AU511" s="14"/>
      <c r="AV511" s="14"/>
      <c r="AW511" s="14"/>
    </row>
    <row r="512" spans="1:49" ht="12.75">
      <c r="A512" s="33"/>
      <c r="B512" s="34"/>
      <c r="C512" s="27" t="s">
        <v>702</v>
      </c>
      <c r="D512" s="27"/>
      <c r="E512" s="27"/>
      <c r="F512" s="28"/>
      <c r="G512" s="29"/>
      <c r="H512" s="28"/>
      <c r="I512" s="29"/>
      <c r="J512" s="28"/>
      <c r="K512" s="29"/>
      <c r="L512" s="28"/>
      <c r="M512" s="29"/>
      <c r="N512" s="28"/>
      <c r="O512" s="29"/>
      <c r="P512" s="28"/>
      <c r="Q512" s="29"/>
      <c r="R512" s="28"/>
      <c r="S512" s="29"/>
      <c r="T512" s="28"/>
      <c r="U512" s="29"/>
      <c r="V512" s="28"/>
      <c r="W512" s="29"/>
      <c r="X512" s="28"/>
      <c r="Y512" s="29"/>
      <c r="Z512" s="28"/>
      <c r="AA512" s="29"/>
      <c r="AB512" s="30">
        <f t="shared" si="14"/>
        <v>0</v>
      </c>
      <c r="AC512" s="31">
        <f t="shared" si="15"/>
        <v>0</v>
      </c>
      <c r="AD512" s="28">
        <v>-131423</v>
      </c>
      <c r="AE512" s="29">
        <v>0</v>
      </c>
      <c r="AF512" s="28">
        <v>-131423</v>
      </c>
      <c r="AG512" s="32">
        <v>0</v>
      </c>
      <c r="AH512" s="14"/>
      <c r="AI512" s="14"/>
      <c r="AJ512" s="14"/>
      <c r="AK512" s="14"/>
      <c r="AL512" s="14"/>
      <c r="AM512" s="14"/>
      <c r="AN512" s="14"/>
      <c r="AO512" s="14"/>
      <c r="AP512" s="14"/>
      <c r="AQ512" s="14"/>
      <c r="AR512" s="14"/>
      <c r="AS512" s="14"/>
      <c r="AT512" s="14"/>
      <c r="AU512" s="14"/>
      <c r="AV512" s="14"/>
      <c r="AW512" s="14"/>
    </row>
    <row r="513" spans="1:49" ht="12.75">
      <c r="A513" s="33"/>
      <c r="B513" s="34">
        <v>136</v>
      </c>
      <c r="C513" s="27" t="s">
        <v>703</v>
      </c>
      <c r="D513" s="27"/>
      <c r="E513" s="27"/>
      <c r="F513" s="28"/>
      <c r="G513" s="29"/>
      <c r="H513" s="28"/>
      <c r="I513" s="29"/>
      <c r="J513" s="28"/>
      <c r="K513" s="29"/>
      <c r="L513" s="28"/>
      <c r="M513" s="29"/>
      <c r="N513" s="28"/>
      <c r="O513" s="29"/>
      <c r="P513" s="28"/>
      <c r="Q513" s="29"/>
      <c r="R513" s="28"/>
      <c r="S513" s="29"/>
      <c r="T513" s="28"/>
      <c r="U513" s="29"/>
      <c r="V513" s="28"/>
      <c r="W513" s="29"/>
      <c r="X513" s="28"/>
      <c r="Y513" s="29"/>
      <c r="Z513" s="28"/>
      <c r="AA513" s="29"/>
      <c r="AB513" s="30">
        <f t="shared" si="14"/>
        <v>0</v>
      </c>
      <c r="AC513" s="31">
        <f t="shared" si="15"/>
        <v>0</v>
      </c>
      <c r="AD513" s="28"/>
      <c r="AE513" s="29"/>
      <c r="AF513" s="28"/>
      <c r="AG513" s="32"/>
      <c r="AH513" s="14"/>
      <c r="AI513" s="14"/>
      <c r="AJ513" s="14"/>
      <c r="AK513" s="14"/>
      <c r="AL513" s="14"/>
      <c r="AM513" s="14"/>
      <c r="AN513" s="14"/>
      <c r="AO513" s="14"/>
      <c r="AP513" s="14"/>
      <c r="AQ513" s="14"/>
      <c r="AR513" s="14"/>
      <c r="AS513" s="14"/>
      <c r="AT513" s="14"/>
      <c r="AU513" s="14"/>
      <c r="AV513" s="14"/>
      <c r="AW513" s="14"/>
    </row>
    <row r="514" spans="1:49" ht="12.75">
      <c r="A514" s="33"/>
      <c r="B514" s="34"/>
      <c r="C514" s="35"/>
      <c r="D514" s="35" t="s">
        <v>704</v>
      </c>
      <c r="E514" s="35" t="s">
        <v>703</v>
      </c>
      <c r="F514" s="36"/>
      <c r="G514" s="37"/>
      <c r="H514" s="36"/>
      <c r="I514" s="37"/>
      <c r="J514" s="36"/>
      <c r="K514" s="37"/>
      <c r="L514" s="36"/>
      <c r="M514" s="37"/>
      <c r="N514" s="36"/>
      <c r="O514" s="37"/>
      <c r="P514" s="36"/>
      <c r="Q514" s="37"/>
      <c r="R514" s="36"/>
      <c r="S514" s="37"/>
      <c r="T514" s="36"/>
      <c r="U514" s="37"/>
      <c r="V514" s="36"/>
      <c r="W514" s="37"/>
      <c r="X514" s="36"/>
      <c r="Y514" s="37"/>
      <c r="Z514" s="36"/>
      <c r="AA514" s="37"/>
      <c r="AB514" s="38">
        <v>100000</v>
      </c>
      <c r="AC514" s="39">
        <f t="shared" si="15"/>
        <v>0</v>
      </c>
      <c r="AD514" s="36">
        <v>-43338</v>
      </c>
      <c r="AE514" s="37">
        <v>0</v>
      </c>
      <c r="AF514" s="36">
        <v>56662</v>
      </c>
      <c r="AG514" s="40">
        <v>0</v>
      </c>
      <c r="AH514" s="14"/>
      <c r="AI514" s="14"/>
      <c r="AJ514" s="14"/>
      <c r="AK514" s="14"/>
      <c r="AL514" s="14"/>
      <c r="AM514" s="14"/>
      <c r="AN514" s="14"/>
      <c r="AO514" s="14"/>
      <c r="AP514" s="14"/>
      <c r="AQ514" s="14"/>
      <c r="AR514" s="14"/>
      <c r="AS514" s="14"/>
      <c r="AT514" s="14"/>
      <c r="AU514" s="14"/>
      <c r="AV514" s="14"/>
      <c r="AW514" s="14"/>
    </row>
    <row r="515" spans="1:49" ht="12.75">
      <c r="A515" s="33"/>
      <c r="B515" s="34"/>
      <c r="C515" s="27" t="s">
        <v>705</v>
      </c>
      <c r="D515" s="27"/>
      <c r="E515" s="27"/>
      <c r="F515" s="28"/>
      <c r="G515" s="29"/>
      <c r="H515" s="28"/>
      <c r="I515" s="29"/>
      <c r="J515" s="28"/>
      <c r="K515" s="29"/>
      <c r="L515" s="28"/>
      <c r="M515" s="29"/>
      <c r="N515" s="28"/>
      <c r="O515" s="29"/>
      <c r="P515" s="28"/>
      <c r="Q515" s="29"/>
      <c r="R515" s="28"/>
      <c r="S515" s="29"/>
      <c r="T515" s="28"/>
      <c r="U515" s="29"/>
      <c r="V515" s="28"/>
      <c r="W515" s="29"/>
      <c r="X515" s="28"/>
      <c r="Y515" s="29"/>
      <c r="Z515" s="28"/>
      <c r="AA515" s="29"/>
      <c r="AB515" s="30">
        <v>100000</v>
      </c>
      <c r="AC515" s="31">
        <f t="shared" si="15"/>
        <v>0</v>
      </c>
      <c r="AD515" s="28">
        <v>-43338</v>
      </c>
      <c r="AE515" s="29">
        <v>0</v>
      </c>
      <c r="AF515" s="28">
        <v>56662</v>
      </c>
      <c r="AG515" s="32">
        <v>0</v>
      </c>
      <c r="AH515" s="14"/>
      <c r="AI515" s="14"/>
      <c r="AJ515" s="14"/>
      <c r="AK515" s="14"/>
      <c r="AL515" s="14"/>
      <c r="AM515" s="14"/>
      <c r="AN515" s="14"/>
      <c r="AO515" s="14"/>
      <c r="AP515" s="14"/>
      <c r="AQ515" s="14"/>
      <c r="AR515" s="14"/>
      <c r="AS515" s="14"/>
      <c r="AT515" s="14"/>
      <c r="AU515" s="14"/>
      <c r="AV515" s="14"/>
      <c r="AW515" s="14"/>
    </row>
    <row r="516" spans="1:49" ht="12.75">
      <c r="A516" s="33"/>
      <c r="B516" s="43">
        <v>137</v>
      </c>
      <c r="C516" s="27"/>
      <c r="D516" s="27" t="s">
        <v>713</v>
      </c>
      <c r="E516" s="27"/>
      <c r="F516" s="28"/>
      <c r="G516" s="29"/>
      <c r="H516" s="28"/>
      <c r="I516" s="29"/>
      <c r="J516" s="28"/>
      <c r="K516" s="29"/>
      <c r="L516" s="28"/>
      <c r="M516" s="29"/>
      <c r="N516" s="28"/>
      <c r="O516" s="29"/>
      <c r="P516" s="28"/>
      <c r="Q516" s="29"/>
      <c r="R516" s="28"/>
      <c r="S516" s="29"/>
      <c r="T516" s="28"/>
      <c r="U516" s="29"/>
      <c r="V516" s="28"/>
      <c r="W516" s="29"/>
      <c r="X516" s="28"/>
      <c r="Y516" s="29"/>
      <c r="Z516" s="28"/>
      <c r="AA516" s="29"/>
      <c r="AB516" s="30"/>
      <c r="AC516" s="31"/>
      <c r="AD516" s="28"/>
      <c r="AE516" s="29"/>
      <c r="AF516" s="28"/>
      <c r="AG516" s="32"/>
      <c r="AH516" s="14"/>
      <c r="AI516" s="14"/>
      <c r="AJ516" s="14"/>
      <c r="AK516" s="14"/>
      <c r="AL516" s="14"/>
      <c r="AM516" s="14"/>
      <c r="AN516" s="14"/>
      <c r="AO516" s="14"/>
      <c r="AP516" s="14"/>
      <c r="AQ516" s="14"/>
      <c r="AR516" s="14"/>
      <c r="AS516" s="14"/>
      <c r="AT516" s="14"/>
      <c r="AU516" s="14"/>
      <c r="AV516" s="14"/>
      <c r="AW516" s="14"/>
    </row>
    <row r="517" spans="1:49" ht="12.75">
      <c r="A517" s="33"/>
      <c r="B517" s="34"/>
      <c r="C517" s="35"/>
      <c r="D517" s="44" t="s">
        <v>714</v>
      </c>
      <c r="E517" s="35" t="s">
        <v>713</v>
      </c>
      <c r="F517" s="36"/>
      <c r="G517" s="37"/>
      <c r="H517" s="36"/>
      <c r="I517" s="37"/>
      <c r="J517" s="36"/>
      <c r="K517" s="37"/>
      <c r="L517" s="36"/>
      <c r="M517" s="37"/>
      <c r="N517" s="36"/>
      <c r="O517" s="37"/>
      <c r="P517" s="36"/>
      <c r="Q517" s="37"/>
      <c r="R517" s="36"/>
      <c r="S517" s="37"/>
      <c r="T517" s="36"/>
      <c r="U517" s="37"/>
      <c r="V517" s="36"/>
      <c r="W517" s="37"/>
      <c r="X517" s="36"/>
      <c r="Y517" s="37"/>
      <c r="Z517" s="36"/>
      <c r="AA517" s="37"/>
      <c r="AB517" s="38"/>
      <c r="AC517" s="39"/>
      <c r="AD517" s="36">
        <v>-4969484</v>
      </c>
      <c r="AE517" s="37">
        <v>0</v>
      </c>
      <c r="AF517" s="36">
        <v>-4969484</v>
      </c>
      <c r="AG517" s="40">
        <v>0</v>
      </c>
      <c r="AH517" s="14"/>
      <c r="AI517" s="14"/>
      <c r="AJ517" s="14"/>
      <c r="AK517" s="14"/>
      <c r="AL517" s="14"/>
      <c r="AM517" s="14"/>
      <c r="AN517" s="14"/>
      <c r="AO517" s="14"/>
      <c r="AP517" s="14"/>
      <c r="AQ517" s="14"/>
      <c r="AR517" s="14"/>
      <c r="AS517" s="14"/>
      <c r="AT517" s="14"/>
      <c r="AU517" s="14"/>
      <c r="AV517" s="14"/>
      <c r="AW517" s="14"/>
    </row>
    <row r="518" spans="1:49" ht="12.75">
      <c r="A518" s="33"/>
      <c r="B518" s="34"/>
      <c r="C518" s="27"/>
      <c r="D518" s="27" t="s">
        <v>715</v>
      </c>
      <c r="E518" s="27"/>
      <c r="F518" s="28"/>
      <c r="G518" s="29"/>
      <c r="H518" s="28"/>
      <c r="I518" s="29"/>
      <c r="J518" s="28"/>
      <c r="K518" s="29"/>
      <c r="L518" s="28"/>
      <c r="M518" s="29"/>
      <c r="N518" s="28"/>
      <c r="O518" s="29"/>
      <c r="P518" s="28"/>
      <c r="Q518" s="29"/>
      <c r="R518" s="28"/>
      <c r="S518" s="29"/>
      <c r="T518" s="28"/>
      <c r="U518" s="29"/>
      <c r="V518" s="28"/>
      <c r="W518" s="29"/>
      <c r="X518" s="28"/>
      <c r="Y518" s="29"/>
      <c r="Z518" s="28"/>
      <c r="AA518" s="29"/>
      <c r="AB518" s="30"/>
      <c r="AC518" s="31"/>
      <c r="AD518" s="28">
        <v>-4969484</v>
      </c>
      <c r="AE518" s="29">
        <v>0</v>
      </c>
      <c r="AF518" s="28">
        <v>-4969484</v>
      </c>
      <c r="AG518" s="32">
        <v>0</v>
      </c>
      <c r="AH518" s="14"/>
      <c r="AI518" s="14"/>
      <c r="AJ518" s="14"/>
      <c r="AK518" s="14"/>
      <c r="AL518" s="14"/>
      <c r="AM518" s="14"/>
      <c r="AN518" s="14"/>
      <c r="AO518" s="14"/>
      <c r="AP518" s="14"/>
      <c r="AQ518" s="14"/>
      <c r="AR518" s="14"/>
      <c r="AS518" s="14"/>
      <c r="AT518" s="14"/>
      <c r="AU518" s="14"/>
      <c r="AV518" s="14"/>
      <c r="AW518" s="14"/>
    </row>
    <row r="519" spans="1:49" ht="12.75">
      <c r="A519" s="33"/>
      <c r="B519" s="34">
        <v>138</v>
      </c>
      <c r="C519" s="27" t="s">
        <v>657</v>
      </c>
      <c r="D519" s="27"/>
      <c r="E519" s="27"/>
      <c r="F519" s="28"/>
      <c r="G519" s="29"/>
      <c r="H519" s="28"/>
      <c r="I519" s="29"/>
      <c r="J519" s="28"/>
      <c r="K519" s="29"/>
      <c r="L519" s="28"/>
      <c r="M519" s="29"/>
      <c r="N519" s="28"/>
      <c r="O519" s="29"/>
      <c r="P519" s="28"/>
      <c r="Q519" s="29"/>
      <c r="R519" s="28"/>
      <c r="S519" s="29"/>
      <c r="T519" s="28"/>
      <c r="U519" s="29"/>
      <c r="V519" s="28"/>
      <c r="W519" s="29"/>
      <c r="X519" s="28"/>
      <c r="Y519" s="29"/>
      <c r="Z519" s="28"/>
      <c r="AA519" s="29"/>
      <c r="AB519" s="30">
        <f t="shared" si="14"/>
        <v>0</v>
      </c>
      <c r="AC519" s="31">
        <f t="shared" si="15"/>
        <v>0</v>
      </c>
      <c r="AD519" s="28"/>
      <c r="AE519" s="29"/>
      <c r="AF519" s="28"/>
      <c r="AG519" s="32"/>
      <c r="AH519" s="14"/>
      <c r="AI519" s="14"/>
      <c r="AJ519" s="14"/>
      <c r="AK519" s="14"/>
      <c r="AL519" s="14"/>
      <c r="AM519" s="14"/>
      <c r="AN519" s="14"/>
      <c r="AO519" s="14"/>
      <c r="AP519" s="14"/>
      <c r="AQ519" s="14"/>
      <c r="AR519" s="14"/>
      <c r="AS519" s="14"/>
      <c r="AT519" s="14"/>
      <c r="AU519" s="14"/>
      <c r="AV519" s="14"/>
      <c r="AW519" s="14"/>
    </row>
    <row r="520" spans="1:49" ht="12.75">
      <c r="A520" s="33"/>
      <c r="B520" s="34"/>
      <c r="C520" s="35"/>
      <c r="D520" s="35" t="s">
        <v>658</v>
      </c>
      <c r="E520" s="35" t="s">
        <v>657</v>
      </c>
      <c r="F520" s="36"/>
      <c r="G520" s="37"/>
      <c r="H520" s="36"/>
      <c r="I520" s="37"/>
      <c r="J520" s="36">
        <v>7763556</v>
      </c>
      <c r="K520" s="37">
        <v>0</v>
      </c>
      <c r="L520" s="36"/>
      <c r="M520" s="37"/>
      <c r="N520" s="36"/>
      <c r="O520" s="37"/>
      <c r="P520" s="36"/>
      <c r="Q520" s="37"/>
      <c r="R520" s="36"/>
      <c r="S520" s="37"/>
      <c r="T520" s="36"/>
      <c r="U520" s="37"/>
      <c r="V520" s="36"/>
      <c r="W520" s="37"/>
      <c r="X520" s="36"/>
      <c r="Y520" s="37"/>
      <c r="Z520" s="36"/>
      <c r="AA520" s="37"/>
      <c r="AB520" s="38">
        <f t="shared" si="14"/>
        <v>0</v>
      </c>
      <c r="AC520" s="39">
        <f t="shared" si="15"/>
        <v>0</v>
      </c>
      <c r="AD520" s="36">
        <v>50500</v>
      </c>
      <c r="AE520" s="37">
        <v>0</v>
      </c>
      <c r="AF520" s="36">
        <v>7814056</v>
      </c>
      <c r="AG520" s="40">
        <v>0</v>
      </c>
      <c r="AH520" s="14"/>
      <c r="AI520" s="14"/>
      <c r="AJ520" s="14"/>
      <c r="AK520" s="14"/>
      <c r="AL520" s="14"/>
      <c r="AM520" s="14"/>
      <c r="AN520" s="14"/>
      <c r="AO520" s="14"/>
      <c r="AP520" s="14"/>
      <c r="AQ520" s="14"/>
      <c r="AR520" s="14"/>
      <c r="AS520" s="14"/>
      <c r="AT520" s="14"/>
      <c r="AU520" s="14"/>
      <c r="AV520" s="14"/>
      <c r="AW520" s="14"/>
    </row>
    <row r="521" spans="1:49" ht="12.75">
      <c r="A521" s="33"/>
      <c r="B521" s="34"/>
      <c r="C521" s="27" t="s">
        <v>659</v>
      </c>
      <c r="D521" s="27"/>
      <c r="E521" s="27"/>
      <c r="F521" s="28"/>
      <c r="G521" s="29"/>
      <c r="H521" s="28"/>
      <c r="I521" s="29"/>
      <c r="J521" s="28">
        <v>7763556</v>
      </c>
      <c r="K521" s="29">
        <v>0</v>
      </c>
      <c r="L521" s="28"/>
      <c r="M521" s="29"/>
      <c r="N521" s="28"/>
      <c r="O521" s="29"/>
      <c r="P521" s="28"/>
      <c r="Q521" s="29"/>
      <c r="R521" s="28"/>
      <c r="S521" s="29"/>
      <c r="T521" s="28"/>
      <c r="U521" s="29"/>
      <c r="V521" s="28"/>
      <c r="W521" s="29"/>
      <c r="X521" s="28"/>
      <c r="Y521" s="29"/>
      <c r="Z521" s="28"/>
      <c r="AA521" s="29"/>
      <c r="AB521" s="30">
        <f aca="true" t="shared" si="17" ref="AB521:AB530">Z521+X521+V521+T521+R521+P521+N521+L521+H521+H521</f>
        <v>0</v>
      </c>
      <c r="AC521" s="31">
        <f aca="true" t="shared" si="18" ref="AC521:AC530">AA521+Y521+W521+U521+S521+Q521+O521+M521+I521+I521</f>
        <v>0</v>
      </c>
      <c r="AD521" s="28">
        <v>50500</v>
      </c>
      <c r="AE521" s="29">
        <v>0</v>
      </c>
      <c r="AF521" s="28">
        <v>7814056</v>
      </c>
      <c r="AG521" s="32">
        <v>0</v>
      </c>
      <c r="AH521" s="14"/>
      <c r="AI521" s="14"/>
      <c r="AJ521" s="14"/>
      <c r="AK521" s="14"/>
      <c r="AL521" s="14"/>
      <c r="AM521" s="14"/>
      <c r="AN521" s="14"/>
      <c r="AO521" s="14"/>
      <c r="AP521" s="14"/>
      <c r="AQ521" s="14"/>
      <c r="AR521" s="14"/>
      <c r="AS521" s="14"/>
      <c r="AT521" s="14"/>
      <c r="AU521" s="14"/>
      <c r="AV521" s="14"/>
      <c r="AW521" s="14"/>
    </row>
    <row r="522" spans="1:49" ht="12.75">
      <c r="A522" s="33"/>
      <c r="B522" s="34">
        <v>999</v>
      </c>
      <c r="C522" s="27" t="s">
        <v>663</v>
      </c>
      <c r="D522" s="27"/>
      <c r="E522" s="27"/>
      <c r="F522" s="28"/>
      <c r="G522" s="29"/>
      <c r="H522" s="28"/>
      <c r="I522" s="29"/>
      <c r="J522" s="28"/>
      <c r="K522" s="29"/>
      <c r="L522" s="28"/>
      <c r="M522" s="29"/>
      <c r="N522" s="28"/>
      <c r="O522" s="29"/>
      <c r="P522" s="28"/>
      <c r="Q522" s="29"/>
      <c r="R522" s="28"/>
      <c r="S522" s="29"/>
      <c r="T522" s="28"/>
      <c r="U522" s="29"/>
      <c r="V522" s="28"/>
      <c r="W522" s="29"/>
      <c r="X522" s="28"/>
      <c r="Y522" s="29"/>
      <c r="Z522" s="28"/>
      <c r="AA522" s="29"/>
      <c r="AB522" s="30">
        <f t="shared" si="17"/>
        <v>0</v>
      </c>
      <c r="AC522" s="31">
        <f t="shared" si="18"/>
        <v>0</v>
      </c>
      <c r="AD522" s="28"/>
      <c r="AE522" s="29"/>
      <c r="AF522" s="28"/>
      <c r="AG522" s="32"/>
      <c r="AH522" s="14"/>
      <c r="AI522" s="14"/>
      <c r="AJ522" s="14"/>
      <c r="AK522" s="14"/>
      <c r="AL522" s="14"/>
      <c r="AM522" s="14"/>
      <c r="AN522" s="14"/>
      <c r="AO522" s="14"/>
      <c r="AP522" s="14"/>
      <c r="AQ522" s="14"/>
      <c r="AR522" s="14"/>
      <c r="AS522" s="14"/>
      <c r="AT522" s="14"/>
      <c r="AU522" s="14"/>
      <c r="AV522" s="14"/>
      <c r="AW522" s="14"/>
    </row>
    <row r="523" spans="1:49" ht="12.75">
      <c r="A523" s="33"/>
      <c r="B523" s="34"/>
      <c r="C523" s="35"/>
      <c r="D523" s="35" t="s">
        <v>664</v>
      </c>
      <c r="E523" s="35" t="s">
        <v>663</v>
      </c>
      <c r="F523" s="36"/>
      <c r="G523" s="37"/>
      <c r="H523" s="36"/>
      <c r="I523" s="37"/>
      <c r="J523" s="36">
        <v>94261</v>
      </c>
      <c r="K523" s="37">
        <v>0</v>
      </c>
      <c r="L523" s="36"/>
      <c r="M523" s="37"/>
      <c r="N523" s="36"/>
      <c r="O523" s="37"/>
      <c r="P523" s="36"/>
      <c r="Q523" s="37"/>
      <c r="R523" s="36"/>
      <c r="S523" s="37"/>
      <c r="T523" s="36"/>
      <c r="U523" s="37"/>
      <c r="V523" s="36"/>
      <c r="W523" s="37"/>
      <c r="X523" s="36"/>
      <c r="Y523" s="37"/>
      <c r="Z523" s="36"/>
      <c r="AA523" s="37"/>
      <c r="AB523" s="38">
        <f t="shared" si="17"/>
        <v>0</v>
      </c>
      <c r="AC523" s="39">
        <f t="shared" si="18"/>
        <v>0</v>
      </c>
      <c r="AD523" s="36"/>
      <c r="AE523" s="37"/>
      <c r="AF523" s="36">
        <v>94261</v>
      </c>
      <c r="AG523" s="40">
        <v>0</v>
      </c>
      <c r="AH523" s="14"/>
      <c r="AI523" s="14"/>
      <c r="AJ523" s="14"/>
      <c r="AK523" s="14"/>
      <c r="AL523" s="14"/>
      <c r="AM523" s="14"/>
      <c r="AN523" s="14"/>
      <c r="AO523" s="14"/>
      <c r="AP523" s="14"/>
      <c r="AQ523" s="14"/>
      <c r="AR523" s="14"/>
      <c r="AS523" s="14"/>
      <c r="AT523" s="14"/>
      <c r="AU523" s="14"/>
      <c r="AV523" s="14"/>
      <c r="AW523" s="14"/>
    </row>
    <row r="524" spans="1:49" ht="12.75">
      <c r="A524" s="33"/>
      <c r="B524" s="34"/>
      <c r="C524" s="27" t="s">
        <v>665</v>
      </c>
      <c r="D524" s="27"/>
      <c r="E524" s="27"/>
      <c r="F524" s="28"/>
      <c r="G524" s="29"/>
      <c r="H524" s="28"/>
      <c r="I524" s="29"/>
      <c r="J524" s="28">
        <v>94261</v>
      </c>
      <c r="K524" s="29">
        <v>0</v>
      </c>
      <c r="L524" s="28"/>
      <c r="M524" s="29"/>
      <c r="N524" s="28"/>
      <c r="O524" s="29"/>
      <c r="P524" s="28"/>
      <c r="Q524" s="29"/>
      <c r="R524" s="28"/>
      <c r="S524" s="29"/>
      <c r="T524" s="28"/>
      <c r="U524" s="29"/>
      <c r="V524" s="28"/>
      <c r="W524" s="29"/>
      <c r="X524" s="28"/>
      <c r="Y524" s="29"/>
      <c r="Z524" s="28"/>
      <c r="AA524" s="29"/>
      <c r="AB524" s="30">
        <f t="shared" si="17"/>
        <v>0</v>
      </c>
      <c r="AC524" s="31">
        <f t="shared" si="18"/>
        <v>0</v>
      </c>
      <c r="AD524" s="28"/>
      <c r="AE524" s="29"/>
      <c r="AF524" s="28">
        <v>94261</v>
      </c>
      <c r="AG524" s="32">
        <v>0</v>
      </c>
      <c r="AH524" s="14"/>
      <c r="AI524" s="14"/>
      <c r="AJ524" s="14"/>
      <c r="AK524" s="14"/>
      <c r="AL524" s="14"/>
      <c r="AM524" s="14"/>
      <c r="AN524" s="14"/>
      <c r="AO524" s="14"/>
      <c r="AP524" s="14"/>
      <c r="AQ524" s="14"/>
      <c r="AR524" s="14"/>
      <c r="AS524" s="14"/>
      <c r="AT524" s="14"/>
      <c r="AU524" s="14"/>
      <c r="AV524" s="14"/>
      <c r="AW524" s="14"/>
    </row>
    <row r="525" spans="1:49" ht="12.75">
      <c r="A525" s="33"/>
      <c r="B525" s="34" t="s">
        <v>706</v>
      </c>
      <c r="C525" s="27" t="s">
        <v>707</v>
      </c>
      <c r="D525" s="27"/>
      <c r="E525" s="27"/>
      <c r="F525" s="28"/>
      <c r="G525" s="29"/>
      <c r="H525" s="28"/>
      <c r="I525" s="29"/>
      <c r="J525" s="28"/>
      <c r="K525" s="29"/>
      <c r="L525" s="28"/>
      <c r="M525" s="29"/>
      <c r="N525" s="28"/>
      <c r="O525" s="29"/>
      <c r="P525" s="28"/>
      <c r="Q525" s="29"/>
      <c r="R525" s="28"/>
      <c r="S525" s="29"/>
      <c r="T525" s="28"/>
      <c r="U525" s="29"/>
      <c r="V525" s="28"/>
      <c r="W525" s="29"/>
      <c r="X525" s="28"/>
      <c r="Y525" s="29"/>
      <c r="Z525" s="28"/>
      <c r="AA525" s="29"/>
      <c r="AB525" s="30">
        <f t="shared" si="17"/>
        <v>0</v>
      </c>
      <c r="AC525" s="31">
        <f t="shared" si="18"/>
        <v>0</v>
      </c>
      <c r="AD525" s="28"/>
      <c r="AE525" s="29"/>
      <c r="AF525" s="28"/>
      <c r="AG525" s="32"/>
      <c r="AH525" s="14"/>
      <c r="AI525" s="14"/>
      <c r="AJ525" s="14"/>
      <c r="AK525" s="14"/>
      <c r="AL525" s="14"/>
      <c r="AM525" s="14"/>
      <c r="AN525" s="14"/>
      <c r="AO525" s="14"/>
      <c r="AP525" s="14"/>
      <c r="AQ525" s="14"/>
      <c r="AR525" s="14"/>
      <c r="AS525" s="14"/>
      <c r="AT525" s="14"/>
      <c r="AU525" s="14"/>
      <c r="AV525" s="14"/>
      <c r="AW525" s="14"/>
    </row>
    <row r="526" spans="1:49" ht="12.75">
      <c r="A526" s="33"/>
      <c r="B526" s="34"/>
      <c r="C526" s="35"/>
      <c r="D526" s="35" t="s">
        <v>708</v>
      </c>
      <c r="E526" s="35" t="s">
        <v>709</v>
      </c>
      <c r="F526" s="36"/>
      <c r="G526" s="37"/>
      <c r="H526" s="36"/>
      <c r="I526" s="37"/>
      <c r="J526" s="36"/>
      <c r="K526" s="37"/>
      <c r="L526" s="36"/>
      <c r="M526" s="37"/>
      <c r="N526" s="36"/>
      <c r="O526" s="37"/>
      <c r="P526" s="36"/>
      <c r="Q526" s="37"/>
      <c r="R526" s="36"/>
      <c r="S526" s="37"/>
      <c r="T526" s="36"/>
      <c r="U526" s="37"/>
      <c r="V526" s="36"/>
      <c r="W526" s="37"/>
      <c r="X526" s="36"/>
      <c r="Y526" s="37"/>
      <c r="Z526" s="36"/>
      <c r="AA526" s="37"/>
      <c r="AB526" s="38">
        <f t="shared" si="17"/>
        <v>0</v>
      </c>
      <c r="AC526" s="39">
        <f t="shared" si="18"/>
        <v>0</v>
      </c>
      <c r="AD526" s="36">
        <v>78499</v>
      </c>
      <c r="AE526" s="37">
        <v>0</v>
      </c>
      <c r="AF526" s="36">
        <v>78499</v>
      </c>
      <c r="AG526" s="40">
        <v>0</v>
      </c>
      <c r="AH526" s="14"/>
      <c r="AI526" s="14"/>
      <c r="AJ526" s="14"/>
      <c r="AK526" s="14"/>
      <c r="AL526" s="14"/>
      <c r="AM526" s="14"/>
      <c r="AN526" s="14"/>
      <c r="AO526" s="14"/>
      <c r="AP526" s="14"/>
      <c r="AQ526" s="14"/>
      <c r="AR526" s="14"/>
      <c r="AS526" s="14"/>
      <c r="AT526" s="14"/>
      <c r="AU526" s="14"/>
      <c r="AV526" s="14"/>
      <c r="AW526" s="14"/>
    </row>
    <row r="527" spans="1:49" ht="12.75">
      <c r="A527" s="33"/>
      <c r="B527" s="34"/>
      <c r="C527" s="27" t="s">
        <v>710</v>
      </c>
      <c r="D527" s="27"/>
      <c r="E527" s="27"/>
      <c r="F527" s="28"/>
      <c r="G527" s="29"/>
      <c r="H527" s="28"/>
      <c r="I527" s="29"/>
      <c r="J527" s="28"/>
      <c r="K527" s="29"/>
      <c r="L527" s="28"/>
      <c r="M527" s="29"/>
      <c r="N527" s="28"/>
      <c r="O527" s="29"/>
      <c r="P527" s="28"/>
      <c r="Q527" s="29"/>
      <c r="R527" s="28"/>
      <c r="S527" s="29"/>
      <c r="T527" s="28"/>
      <c r="U527" s="29"/>
      <c r="V527" s="28"/>
      <c r="W527" s="29"/>
      <c r="X527" s="28"/>
      <c r="Y527" s="29"/>
      <c r="Z527" s="28"/>
      <c r="AA527" s="29"/>
      <c r="AB527" s="30">
        <f t="shared" si="17"/>
        <v>0</v>
      </c>
      <c r="AC527" s="31">
        <f t="shared" si="18"/>
        <v>0</v>
      </c>
      <c r="AD527" s="28">
        <v>78499</v>
      </c>
      <c r="AE527" s="29">
        <v>0</v>
      </c>
      <c r="AF527" s="28">
        <v>78499</v>
      </c>
      <c r="AG527" s="32">
        <v>0</v>
      </c>
      <c r="AH527" s="14"/>
      <c r="AI527" s="14"/>
      <c r="AJ527" s="14"/>
      <c r="AK527" s="14"/>
      <c r="AL527" s="14"/>
      <c r="AM527" s="14"/>
      <c r="AN527" s="14"/>
      <c r="AO527" s="14"/>
      <c r="AP527" s="14"/>
      <c r="AQ527" s="14"/>
      <c r="AR527" s="14"/>
      <c r="AS527" s="14"/>
      <c r="AT527" s="14"/>
      <c r="AU527" s="14"/>
      <c r="AV527" s="14"/>
      <c r="AW527" s="14"/>
    </row>
    <row r="528" spans="1:49" ht="12.75">
      <c r="A528" s="25" t="s">
        <v>666</v>
      </c>
      <c r="B528" s="26"/>
      <c r="C528" s="27"/>
      <c r="D528" s="27"/>
      <c r="E528" s="27"/>
      <c r="F528" s="28">
        <v>2290861734</v>
      </c>
      <c r="G528" s="29">
        <v>4382.24</v>
      </c>
      <c r="H528" s="28"/>
      <c r="I528" s="29"/>
      <c r="J528" s="28">
        <v>66817553</v>
      </c>
      <c r="K528" s="29">
        <v>1.5</v>
      </c>
      <c r="L528" s="28">
        <v>6323896</v>
      </c>
      <c r="M528" s="29"/>
      <c r="N528" s="28"/>
      <c r="O528" s="29"/>
      <c r="P528" s="28"/>
      <c r="Q528" s="29"/>
      <c r="R528" s="28">
        <v>15000</v>
      </c>
      <c r="S528" s="29"/>
      <c r="T528" s="28">
        <v>165508</v>
      </c>
      <c r="U528" s="29"/>
      <c r="V528" s="28"/>
      <c r="W528" s="29"/>
      <c r="X528" s="28">
        <v>1424395</v>
      </c>
      <c r="Y528" s="29"/>
      <c r="Z528" s="28">
        <v>48514559.010000005</v>
      </c>
      <c r="AA528" s="29">
        <v>2</v>
      </c>
      <c r="AB528" s="30">
        <f t="shared" si="17"/>
        <v>56443358.010000005</v>
      </c>
      <c r="AC528" s="31">
        <f t="shared" si="18"/>
        <v>2</v>
      </c>
      <c r="AD528" s="28">
        <f>46356602+124000+AD518+25000+616860+152514-4969484</f>
        <v>37336008</v>
      </c>
      <c r="AE528" s="29">
        <v>0</v>
      </c>
      <c r="AF528" s="28">
        <f>2460479247+124000+AF518-16087101+52651-87814-50695289+25000+616860+152514-4969484</f>
        <v>2384641100</v>
      </c>
      <c r="AG528" s="32">
        <v>4385.74</v>
      </c>
      <c r="AH528" s="14"/>
      <c r="AI528" s="14"/>
      <c r="AJ528" s="14"/>
      <c r="AK528" s="14"/>
      <c r="AL528" s="14"/>
      <c r="AM528" s="14"/>
      <c r="AN528" s="14"/>
      <c r="AO528" s="14"/>
      <c r="AP528" s="14"/>
      <c r="AQ528" s="14"/>
      <c r="AR528" s="14"/>
      <c r="AS528" s="14"/>
      <c r="AT528" s="14"/>
      <c r="AU528" s="14"/>
      <c r="AV528" s="14"/>
      <c r="AW528" s="14"/>
    </row>
    <row r="529" spans="1:49" ht="12.75">
      <c r="A529" s="25"/>
      <c r="B529" s="26"/>
      <c r="C529" s="27"/>
      <c r="D529" s="27"/>
      <c r="E529" s="27"/>
      <c r="F529" s="28"/>
      <c r="G529" s="29"/>
      <c r="H529" s="28"/>
      <c r="I529" s="29"/>
      <c r="J529" s="28"/>
      <c r="K529" s="29"/>
      <c r="L529" s="28"/>
      <c r="M529" s="29"/>
      <c r="N529" s="28"/>
      <c r="O529" s="29"/>
      <c r="P529" s="28"/>
      <c r="Q529" s="29"/>
      <c r="R529" s="28"/>
      <c r="S529" s="29"/>
      <c r="T529" s="28"/>
      <c r="U529" s="29"/>
      <c r="V529" s="28"/>
      <c r="W529" s="29"/>
      <c r="X529" s="28"/>
      <c r="Y529" s="29"/>
      <c r="Z529" s="28"/>
      <c r="AA529" s="29"/>
      <c r="AB529" s="30">
        <f t="shared" si="17"/>
        <v>0</v>
      </c>
      <c r="AC529" s="31">
        <f t="shared" si="18"/>
        <v>0</v>
      </c>
      <c r="AD529" s="28"/>
      <c r="AE529" s="29"/>
      <c r="AF529" s="28"/>
      <c r="AG529" s="32"/>
      <c r="AH529" s="14"/>
      <c r="AI529" s="14"/>
      <c r="AJ529" s="14"/>
      <c r="AK529" s="14"/>
      <c r="AL529" s="14"/>
      <c r="AM529" s="14"/>
      <c r="AN529" s="14"/>
      <c r="AO529" s="14"/>
      <c r="AP529" s="14"/>
      <c r="AQ529" s="14"/>
      <c r="AR529" s="14"/>
      <c r="AS529" s="14"/>
      <c r="AT529" s="14"/>
      <c r="AU529" s="14"/>
      <c r="AV529" s="14"/>
      <c r="AW529" s="14"/>
    </row>
    <row r="530" spans="1:49" ht="12.75">
      <c r="A530" s="45" t="s">
        <v>667</v>
      </c>
      <c r="B530" s="46"/>
      <c r="C530" s="47"/>
      <c r="D530" s="47"/>
      <c r="E530" s="47"/>
      <c r="F530" s="48">
        <v>2912142782</v>
      </c>
      <c r="G530" s="49">
        <v>8435.140000000001</v>
      </c>
      <c r="H530" s="48">
        <v>0</v>
      </c>
      <c r="I530" s="49">
        <v>0</v>
      </c>
      <c r="J530" s="48">
        <v>69506357</v>
      </c>
      <c r="K530" s="49">
        <v>5.5</v>
      </c>
      <c r="L530" s="48">
        <v>12797792</v>
      </c>
      <c r="M530" s="49"/>
      <c r="N530" s="48">
        <v>848809</v>
      </c>
      <c r="O530" s="49"/>
      <c r="P530" s="48">
        <v>3000000</v>
      </c>
      <c r="Q530" s="49"/>
      <c r="R530" s="48">
        <v>30000</v>
      </c>
      <c r="S530" s="49"/>
      <c r="T530" s="48">
        <v>331016</v>
      </c>
      <c r="U530" s="49"/>
      <c r="V530" s="48">
        <v>4064034</v>
      </c>
      <c r="W530" s="49"/>
      <c r="X530" s="48">
        <v>1649005</v>
      </c>
      <c r="Y530" s="49"/>
      <c r="Z530" s="48">
        <v>49768311.019999996</v>
      </c>
      <c r="AA530" s="49">
        <v>4</v>
      </c>
      <c r="AB530" s="50">
        <f t="shared" si="17"/>
        <v>72488967.02</v>
      </c>
      <c r="AC530" s="51">
        <f t="shared" si="18"/>
        <v>4</v>
      </c>
      <c r="AD530" s="48">
        <f>45897385+35000+96000+96000+28000+28000+AD518+50000+616860+152514-4969484</f>
        <v>37060791</v>
      </c>
      <c r="AE530" s="49">
        <f>3.5+1</f>
        <v>4.5</v>
      </c>
      <c r="AF530" s="48">
        <f>3100035491+35000+96000+96000+28000+28000+AF518-16087101+52651-87814-50695289-2688804+50000+616860+152514-4969484</f>
        <v>3021692540</v>
      </c>
      <c r="AG530" s="52">
        <f>8448.14+1-3.5</f>
        <v>8445.64</v>
      </c>
      <c r="AH530" s="14"/>
      <c r="AI530" s="14"/>
      <c r="AJ530" s="14"/>
      <c r="AK530" s="14"/>
      <c r="AL530" s="14"/>
      <c r="AM530" s="14"/>
      <c r="AN530" s="14"/>
      <c r="AO530" s="14"/>
      <c r="AP530" s="14"/>
      <c r="AQ530" s="14"/>
      <c r="AR530" s="14"/>
      <c r="AS530" s="14"/>
      <c r="AT530" s="14"/>
      <c r="AU530" s="14"/>
      <c r="AV530" s="14"/>
      <c r="AW530" s="14"/>
    </row>
    <row r="531" spans="1:49" ht="12.75">
      <c r="A531" s="14"/>
      <c r="B531" s="53"/>
      <c r="C531" s="14"/>
      <c r="D531" s="14"/>
      <c r="E531" s="14"/>
      <c r="F531" s="14"/>
      <c r="G531" s="14"/>
      <c r="H531" s="14"/>
      <c r="I531" s="14"/>
      <c r="J531" s="14"/>
      <c r="K531" s="14"/>
      <c r="L531" s="14"/>
      <c r="M531" s="14"/>
      <c r="N531" s="14"/>
      <c r="O531" s="14"/>
      <c r="P531" s="14"/>
      <c r="Q531" s="14"/>
      <c r="R531" s="14"/>
      <c r="S531" s="14"/>
      <c r="T531" s="14"/>
      <c r="U531" s="14"/>
      <c r="V531" s="14"/>
      <c r="W531" s="14"/>
      <c r="X531" s="14"/>
      <c r="Y531" s="14"/>
      <c r="Z531" s="14"/>
      <c r="AA531" s="14"/>
      <c r="AB531" s="7"/>
      <c r="AC531" s="54"/>
      <c r="AD531" s="14"/>
      <c r="AE531" s="14"/>
      <c r="AF531" s="14"/>
      <c r="AG531" s="14"/>
      <c r="AH531" s="14"/>
      <c r="AI531" s="14"/>
      <c r="AJ531" s="14"/>
      <c r="AK531" s="14"/>
      <c r="AL531" s="14"/>
      <c r="AM531" s="14"/>
      <c r="AN531" s="14"/>
      <c r="AO531" s="14"/>
      <c r="AP531" s="14"/>
      <c r="AQ531" s="14"/>
      <c r="AR531" s="14"/>
      <c r="AS531" s="14"/>
      <c r="AT531" s="14"/>
      <c r="AU531" s="14"/>
      <c r="AV531" s="14"/>
      <c r="AW531" s="14"/>
    </row>
    <row r="532" spans="1:49" ht="12.75">
      <c r="A532" s="14"/>
      <c r="B532" s="53"/>
      <c r="C532" s="14"/>
      <c r="D532" s="14"/>
      <c r="E532" s="14"/>
      <c r="F532" s="14"/>
      <c r="G532" s="14"/>
      <c r="H532" s="14"/>
      <c r="I532" s="14"/>
      <c r="J532" s="14"/>
      <c r="K532" s="14"/>
      <c r="L532" s="14"/>
      <c r="M532" s="14"/>
      <c r="N532" s="14"/>
      <c r="O532" s="14"/>
      <c r="P532" s="14"/>
      <c r="Q532" s="14"/>
      <c r="R532" s="14"/>
      <c r="S532" s="14"/>
      <c r="T532" s="14"/>
      <c r="U532" s="14"/>
      <c r="V532" s="14"/>
      <c r="W532" s="14"/>
      <c r="X532" s="14"/>
      <c r="Y532" s="14"/>
      <c r="Z532" s="14"/>
      <c r="AA532" s="14"/>
      <c r="AB532" s="7"/>
      <c r="AC532" s="54"/>
      <c r="AD532" s="14"/>
      <c r="AE532" s="14"/>
      <c r="AF532" s="14"/>
      <c r="AG532" s="14"/>
      <c r="AH532" s="14"/>
      <c r="AI532" s="14"/>
      <c r="AJ532" s="14"/>
      <c r="AK532" s="14"/>
      <c r="AL532" s="14"/>
      <c r="AM532" s="14"/>
      <c r="AN532" s="14"/>
      <c r="AO532" s="14"/>
      <c r="AP532" s="14"/>
      <c r="AQ532" s="14"/>
      <c r="AR532" s="14"/>
      <c r="AS532" s="14"/>
      <c r="AT532" s="14"/>
      <c r="AU532" s="14"/>
      <c r="AV532" s="14"/>
      <c r="AW532" s="14"/>
    </row>
    <row r="533" spans="1:49" ht="12.75">
      <c r="A533" s="14" t="s">
        <v>671</v>
      </c>
      <c r="B533" s="53"/>
      <c r="C533" s="14"/>
      <c r="D533" s="54"/>
      <c r="E533" s="14"/>
      <c r="F533" s="14"/>
      <c r="G533" s="14"/>
      <c r="H533" s="14"/>
      <c r="I533" s="7"/>
      <c r="J533" s="54"/>
      <c r="K533" s="14"/>
      <c r="L533" s="54"/>
      <c r="M533" s="14"/>
      <c r="N533" s="14"/>
      <c r="O533" s="14"/>
      <c r="P533" s="14"/>
      <c r="Q533" s="14"/>
      <c r="R533" s="14"/>
      <c r="S533" s="14"/>
      <c r="T533" s="14"/>
      <c r="U533" s="14"/>
      <c r="V533" s="14"/>
      <c r="W533" s="14"/>
      <c r="X533" s="14"/>
      <c r="Y533" s="14"/>
      <c r="Z533" s="14"/>
      <c r="AA533" s="14"/>
      <c r="AB533" s="14"/>
      <c r="AC533" s="14"/>
      <c r="AD533" s="14"/>
      <c r="AE533" s="55"/>
      <c r="AF533" s="14"/>
      <c r="AG533" s="14"/>
      <c r="AH533" s="14"/>
      <c r="AI533" s="14"/>
      <c r="AJ533" s="14"/>
      <c r="AK533" s="14"/>
      <c r="AL533" s="14"/>
      <c r="AM533" s="14"/>
      <c r="AN533" s="14"/>
      <c r="AO533" s="14"/>
      <c r="AP533" s="14"/>
      <c r="AQ533" s="14"/>
      <c r="AR533" s="14"/>
      <c r="AS533" s="14"/>
      <c r="AT533" s="14"/>
      <c r="AU533" s="14"/>
      <c r="AV533" s="14"/>
      <c r="AW533" s="14"/>
    </row>
    <row r="534" spans="1:49" ht="46.5" customHeight="1">
      <c r="A534" s="65" t="s">
        <v>672</v>
      </c>
      <c r="B534" s="65"/>
      <c r="C534" s="65"/>
      <c r="D534" s="65"/>
      <c r="E534" s="65"/>
      <c r="F534" s="65"/>
      <c r="G534" s="65"/>
      <c r="H534" s="65"/>
      <c r="I534" s="65"/>
      <c r="J534" s="65"/>
      <c r="K534" s="65"/>
      <c r="L534" s="65"/>
      <c r="M534" s="65"/>
      <c r="N534" s="65"/>
      <c r="O534" s="65"/>
      <c r="P534" s="65"/>
      <c r="Q534" s="65"/>
      <c r="R534" s="65"/>
      <c r="S534" s="65"/>
      <c r="T534" s="65"/>
      <c r="U534" s="65"/>
      <c r="V534" s="65"/>
      <c r="W534" s="65"/>
      <c r="X534" s="65"/>
      <c r="Y534" s="65"/>
      <c r="Z534" s="65"/>
      <c r="AA534" s="65"/>
      <c r="AB534" s="65"/>
      <c r="AC534" s="65"/>
      <c r="AD534" s="65"/>
      <c r="AE534" s="65"/>
      <c r="AF534" s="65"/>
      <c r="AG534" s="65"/>
      <c r="AH534" s="56"/>
      <c r="AI534" s="56"/>
      <c r="AJ534" s="14"/>
      <c r="AK534" s="14"/>
      <c r="AL534" s="14"/>
      <c r="AM534" s="14"/>
      <c r="AN534" s="14"/>
      <c r="AO534" s="14"/>
      <c r="AP534" s="14"/>
      <c r="AQ534" s="14"/>
      <c r="AR534" s="14"/>
      <c r="AS534" s="14"/>
      <c r="AT534" s="14"/>
      <c r="AU534" s="14"/>
      <c r="AV534" s="14"/>
      <c r="AW534" s="14"/>
    </row>
    <row r="535" spans="1:49" ht="12.75">
      <c r="A535" s="14"/>
      <c r="B535" s="53"/>
      <c r="C535" s="14"/>
      <c r="D535" s="14"/>
      <c r="E535" s="14"/>
      <c r="F535" s="14"/>
      <c r="G535" s="14"/>
      <c r="H535" s="14"/>
      <c r="I535" s="14"/>
      <c r="J535" s="14"/>
      <c r="K535" s="14"/>
      <c r="L535" s="14"/>
      <c r="M535" s="14"/>
      <c r="N535" s="14"/>
      <c r="O535" s="14"/>
      <c r="P535" s="14"/>
      <c r="Q535" s="14"/>
      <c r="R535" s="14"/>
      <c r="S535" s="14"/>
      <c r="T535" s="14"/>
      <c r="U535" s="14"/>
      <c r="V535" s="14"/>
      <c r="W535" s="14"/>
      <c r="X535" s="14"/>
      <c r="Y535" s="14"/>
      <c r="Z535" s="14"/>
      <c r="AA535" s="14"/>
      <c r="AB535" s="7"/>
      <c r="AC535" s="54"/>
      <c r="AD535" s="14"/>
      <c r="AE535" s="14"/>
      <c r="AF535" s="14"/>
      <c r="AG535" s="14"/>
      <c r="AH535" s="14"/>
      <c r="AI535" s="14"/>
      <c r="AJ535" s="14"/>
      <c r="AK535" s="14"/>
      <c r="AL535" s="14"/>
      <c r="AM535" s="14"/>
      <c r="AN535" s="14"/>
      <c r="AO535" s="14"/>
      <c r="AP535" s="14"/>
      <c r="AQ535" s="14"/>
      <c r="AR535" s="14"/>
      <c r="AS535" s="14"/>
      <c r="AT535" s="14"/>
      <c r="AU535" s="14"/>
      <c r="AV535" s="14"/>
      <c r="AW535" s="14"/>
    </row>
    <row r="536" spans="1:49" ht="12.75">
      <c r="A536" s="14"/>
      <c r="B536" s="53"/>
      <c r="C536" s="14"/>
      <c r="D536" s="14"/>
      <c r="E536" s="14"/>
      <c r="F536" s="14"/>
      <c r="G536" s="14"/>
      <c r="H536" s="14"/>
      <c r="I536" s="14"/>
      <c r="J536" s="14"/>
      <c r="K536" s="14"/>
      <c r="L536" s="14"/>
      <c r="M536" s="14"/>
      <c r="N536" s="14"/>
      <c r="O536" s="14"/>
      <c r="P536" s="14"/>
      <c r="Q536" s="14"/>
      <c r="R536" s="14"/>
      <c r="S536" s="14"/>
      <c r="T536" s="14"/>
      <c r="U536" s="14"/>
      <c r="V536" s="14"/>
      <c r="W536" s="14"/>
      <c r="X536" s="14"/>
      <c r="Y536" s="14"/>
      <c r="Z536" s="14"/>
      <c r="AA536" s="14"/>
      <c r="AB536" s="7"/>
      <c r="AC536" s="54"/>
      <c r="AD536" s="14"/>
      <c r="AE536" s="14"/>
      <c r="AF536" s="14"/>
      <c r="AG536" s="14"/>
      <c r="AH536" s="14"/>
      <c r="AI536" s="14"/>
      <c r="AJ536" s="14"/>
      <c r="AK536" s="14"/>
      <c r="AL536" s="14"/>
      <c r="AM536" s="14"/>
      <c r="AN536" s="14"/>
      <c r="AO536" s="14"/>
      <c r="AP536" s="14"/>
      <c r="AQ536" s="14"/>
      <c r="AR536" s="14"/>
      <c r="AS536" s="14"/>
      <c r="AT536" s="14"/>
      <c r="AU536" s="14"/>
      <c r="AV536" s="14"/>
      <c r="AW536" s="14"/>
    </row>
    <row r="537" spans="1:49" ht="12.75">
      <c r="A537" s="14"/>
      <c r="B537" s="53"/>
      <c r="C537" s="14"/>
      <c r="D537" s="14"/>
      <c r="E537" s="14"/>
      <c r="F537" s="14"/>
      <c r="G537" s="14"/>
      <c r="H537" s="14"/>
      <c r="I537" s="14"/>
      <c r="J537" s="14"/>
      <c r="K537" s="14"/>
      <c r="L537" s="14"/>
      <c r="M537" s="14"/>
      <c r="N537" s="14"/>
      <c r="O537" s="14"/>
      <c r="P537" s="14"/>
      <c r="Q537" s="14"/>
      <c r="R537" s="14"/>
      <c r="S537" s="14"/>
      <c r="T537" s="14"/>
      <c r="U537" s="14"/>
      <c r="V537" s="14"/>
      <c r="W537" s="14"/>
      <c r="X537" s="14"/>
      <c r="Y537" s="14"/>
      <c r="Z537" s="14"/>
      <c r="AA537" s="14"/>
      <c r="AB537" s="7"/>
      <c r="AC537" s="54"/>
      <c r="AD537" s="14"/>
      <c r="AE537" s="14"/>
      <c r="AF537" s="14"/>
      <c r="AG537" s="14"/>
      <c r="AH537" s="14"/>
      <c r="AI537" s="14"/>
      <c r="AJ537" s="14"/>
      <c r="AK537" s="14"/>
      <c r="AL537" s="14"/>
      <c r="AM537" s="14"/>
      <c r="AN537" s="14"/>
      <c r="AO537" s="14"/>
      <c r="AP537" s="14"/>
      <c r="AQ537" s="14"/>
      <c r="AR537" s="14"/>
      <c r="AS537" s="14"/>
      <c r="AT537" s="14"/>
      <c r="AU537" s="14"/>
      <c r="AV537" s="14"/>
      <c r="AW537" s="14"/>
    </row>
    <row r="538" spans="1:49" ht="12.75">
      <c r="A538" s="14"/>
      <c r="B538" s="53"/>
      <c r="C538" s="14"/>
      <c r="D538" s="14"/>
      <c r="E538" s="14"/>
      <c r="F538" s="14"/>
      <c r="G538" s="14"/>
      <c r="H538" s="14"/>
      <c r="I538" s="14"/>
      <c r="J538" s="14"/>
      <c r="K538" s="14"/>
      <c r="L538" s="14"/>
      <c r="M538" s="14"/>
      <c r="N538" s="14"/>
      <c r="O538" s="14"/>
      <c r="P538" s="14"/>
      <c r="Q538" s="14"/>
      <c r="R538" s="14"/>
      <c r="S538" s="14"/>
      <c r="T538" s="14"/>
      <c r="U538" s="14"/>
      <c r="V538" s="14"/>
      <c r="W538" s="14"/>
      <c r="X538" s="14"/>
      <c r="Y538" s="14"/>
      <c r="Z538" s="14"/>
      <c r="AA538" s="14"/>
      <c r="AB538" s="7"/>
      <c r="AC538" s="54"/>
      <c r="AD538" s="14"/>
      <c r="AE538" s="14"/>
      <c r="AF538" s="14"/>
      <c r="AG538" s="14"/>
      <c r="AH538" s="14"/>
      <c r="AI538" s="14"/>
      <c r="AJ538" s="14"/>
      <c r="AK538" s="14"/>
      <c r="AL538" s="14"/>
      <c r="AM538" s="14"/>
      <c r="AN538" s="14"/>
      <c r="AO538" s="14"/>
      <c r="AP538" s="14"/>
      <c r="AQ538" s="14"/>
      <c r="AR538" s="14"/>
      <c r="AS538" s="14"/>
      <c r="AT538" s="14"/>
      <c r="AU538" s="14"/>
      <c r="AV538" s="14"/>
      <c r="AW538" s="14"/>
    </row>
    <row r="539" spans="1:49" ht="12.75">
      <c r="A539" s="14"/>
      <c r="B539" s="53"/>
      <c r="C539" s="14"/>
      <c r="D539" s="14"/>
      <c r="E539" s="14"/>
      <c r="F539" s="14"/>
      <c r="G539" s="14"/>
      <c r="H539" s="14"/>
      <c r="I539" s="14"/>
      <c r="J539" s="14"/>
      <c r="K539" s="14"/>
      <c r="L539" s="14"/>
      <c r="M539" s="14"/>
      <c r="N539" s="14"/>
      <c r="O539" s="14"/>
      <c r="P539" s="14"/>
      <c r="Q539" s="14"/>
      <c r="R539" s="14"/>
      <c r="S539" s="14"/>
      <c r="T539" s="14"/>
      <c r="U539" s="14"/>
      <c r="V539" s="14"/>
      <c r="W539" s="14"/>
      <c r="X539" s="14"/>
      <c r="Y539" s="14"/>
      <c r="Z539" s="14"/>
      <c r="AA539" s="14"/>
      <c r="AB539" s="7"/>
      <c r="AC539" s="54"/>
      <c r="AD539" s="14"/>
      <c r="AE539" s="14"/>
      <c r="AF539" s="14"/>
      <c r="AG539" s="14"/>
      <c r="AH539" s="14"/>
      <c r="AI539" s="14"/>
      <c r="AJ539" s="14"/>
      <c r="AK539" s="14"/>
      <c r="AL539" s="14"/>
      <c r="AM539" s="14"/>
      <c r="AN539" s="14"/>
      <c r="AO539" s="14"/>
      <c r="AP539" s="14"/>
      <c r="AQ539" s="14"/>
      <c r="AR539" s="14"/>
      <c r="AS539" s="14"/>
      <c r="AT539" s="14"/>
      <c r="AU539" s="14"/>
      <c r="AV539" s="14"/>
      <c r="AW539" s="14"/>
    </row>
    <row r="540" spans="1:49" ht="12.75">
      <c r="A540" s="14"/>
      <c r="B540" s="53"/>
      <c r="C540" s="14"/>
      <c r="D540" s="14"/>
      <c r="E540" s="14"/>
      <c r="F540" s="14"/>
      <c r="G540" s="14"/>
      <c r="H540" s="14"/>
      <c r="I540" s="14"/>
      <c r="J540" s="14"/>
      <c r="K540" s="14"/>
      <c r="L540" s="14"/>
      <c r="M540" s="14"/>
      <c r="N540" s="14"/>
      <c r="O540" s="14"/>
      <c r="P540" s="14"/>
      <c r="Q540" s="14"/>
      <c r="R540" s="14"/>
      <c r="S540" s="14"/>
      <c r="T540" s="14"/>
      <c r="U540" s="14"/>
      <c r="V540" s="14"/>
      <c r="W540" s="14"/>
      <c r="X540" s="14"/>
      <c r="Y540" s="14"/>
      <c r="Z540" s="14"/>
      <c r="AA540" s="14"/>
      <c r="AB540" s="7"/>
      <c r="AC540" s="54"/>
      <c r="AD540" s="14"/>
      <c r="AE540" s="14"/>
      <c r="AF540" s="14"/>
      <c r="AG540" s="14"/>
      <c r="AH540" s="14"/>
      <c r="AI540" s="14"/>
      <c r="AJ540" s="14"/>
      <c r="AK540" s="14"/>
      <c r="AL540" s="14"/>
      <c r="AM540" s="14"/>
      <c r="AN540" s="14"/>
      <c r="AO540" s="14"/>
      <c r="AP540" s="14"/>
      <c r="AQ540" s="14"/>
      <c r="AR540" s="14"/>
      <c r="AS540" s="14"/>
      <c r="AT540" s="14"/>
      <c r="AU540" s="14"/>
      <c r="AV540" s="14"/>
      <c r="AW540" s="14"/>
    </row>
    <row r="541" spans="1:49" ht="12.75">
      <c r="A541" s="14"/>
      <c r="B541" s="53"/>
      <c r="C541" s="14"/>
      <c r="D541" s="14"/>
      <c r="E541" s="14"/>
      <c r="F541" s="14"/>
      <c r="G541" s="14"/>
      <c r="H541" s="14"/>
      <c r="I541" s="14"/>
      <c r="J541" s="14"/>
      <c r="K541" s="14"/>
      <c r="L541" s="14"/>
      <c r="M541" s="14"/>
      <c r="N541" s="14"/>
      <c r="O541" s="14"/>
      <c r="P541" s="14"/>
      <c r="Q541" s="14"/>
      <c r="R541" s="14"/>
      <c r="S541" s="14"/>
      <c r="T541" s="14"/>
      <c r="U541" s="14"/>
      <c r="V541" s="14"/>
      <c r="W541" s="14"/>
      <c r="X541" s="14"/>
      <c r="Y541" s="14"/>
      <c r="Z541" s="14"/>
      <c r="AA541" s="14"/>
      <c r="AB541" s="7"/>
      <c r="AC541" s="54"/>
      <c r="AD541" s="14"/>
      <c r="AE541" s="14"/>
      <c r="AF541" s="14"/>
      <c r="AG541" s="14"/>
      <c r="AH541" s="14"/>
      <c r="AI541" s="14"/>
      <c r="AJ541" s="14"/>
      <c r="AK541" s="14"/>
      <c r="AL541" s="14"/>
      <c r="AM541" s="14"/>
      <c r="AN541" s="14"/>
      <c r="AO541" s="14"/>
      <c r="AP541" s="14"/>
      <c r="AQ541" s="14"/>
      <c r="AR541" s="14"/>
      <c r="AS541" s="14"/>
      <c r="AT541" s="14"/>
      <c r="AU541" s="14"/>
      <c r="AV541" s="14"/>
      <c r="AW541" s="14"/>
    </row>
    <row r="542" spans="1:49" ht="12.75">
      <c r="A542" s="14"/>
      <c r="B542" s="53"/>
      <c r="C542" s="14"/>
      <c r="D542" s="14"/>
      <c r="E542" s="14"/>
      <c r="F542" s="14"/>
      <c r="G542" s="14"/>
      <c r="H542" s="14"/>
      <c r="I542" s="14"/>
      <c r="J542" s="14"/>
      <c r="K542" s="14"/>
      <c r="L542" s="14"/>
      <c r="M542" s="14"/>
      <c r="N542" s="14"/>
      <c r="O542" s="14"/>
      <c r="P542" s="14"/>
      <c r="Q542" s="14"/>
      <c r="R542" s="14"/>
      <c r="S542" s="14"/>
      <c r="T542" s="14"/>
      <c r="U542" s="14"/>
      <c r="V542" s="14"/>
      <c r="W542" s="14"/>
      <c r="X542" s="14"/>
      <c r="Y542" s="14"/>
      <c r="Z542" s="14"/>
      <c r="AA542" s="14"/>
      <c r="AB542" s="7"/>
      <c r="AC542" s="54"/>
      <c r="AD542" s="14"/>
      <c r="AE542" s="14"/>
      <c r="AF542" s="14"/>
      <c r="AG542" s="14"/>
      <c r="AH542" s="14"/>
      <c r="AI542" s="14"/>
      <c r="AJ542" s="14"/>
      <c r="AK542" s="14"/>
      <c r="AL542" s="14"/>
      <c r="AM542" s="14"/>
      <c r="AN542" s="14"/>
      <c r="AO542" s="14"/>
      <c r="AP542" s="14"/>
      <c r="AQ542" s="14"/>
      <c r="AR542" s="14"/>
      <c r="AS542" s="14"/>
      <c r="AT542" s="14"/>
      <c r="AU542" s="14"/>
      <c r="AV542" s="14"/>
      <c r="AW542" s="14"/>
    </row>
    <row r="543" spans="1:49" ht="12.75">
      <c r="A543" s="14"/>
      <c r="B543" s="53"/>
      <c r="C543" s="14"/>
      <c r="D543" s="14"/>
      <c r="E543" s="14"/>
      <c r="F543" s="14"/>
      <c r="G543" s="14"/>
      <c r="H543" s="14"/>
      <c r="I543" s="14"/>
      <c r="J543" s="14"/>
      <c r="K543" s="14"/>
      <c r="L543" s="14"/>
      <c r="M543" s="14"/>
      <c r="N543" s="14"/>
      <c r="O543" s="14"/>
      <c r="P543" s="14"/>
      <c r="Q543" s="14"/>
      <c r="R543" s="14"/>
      <c r="S543" s="14"/>
      <c r="T543" s="14"/>
      <c r="U543" s="14"/>
      <c r="V543" s="14"/>
      <c r="W543" s="14"/>
      <c r="X543" s="14"/>
      <c r="Y543" s="14"/>
      <c r="Z543" s="14"/>
      <c r="AA543" s="14"/>
      <c r="AB543" s="7"/>
      <c r="AC543" s="54"/>
      <c r="AD543" s="14"/>
      <c r="AE543" s="14"/>
      <c r="AF543" s="14"/>
      <c r="AG543" s="14"/>
      <c r="AH543" s="14"/>
      <c r="AI543" s="14"/>
      <c r="AJ543" s="14"/>
      <c r="AK543" s="14"/>
      <c r="AL543" s="14"/>
      <c r="AM543" s="14"/>
      <c r="AN543" s="14"/>
      <c r="AO543" s="14"/>
      <c r="AP543" s="14"/>
      <c r="AQ543" s="14"/>
      <c r="AR543" s="14"/>
      <c r="AS543" s="14"/>
      <c r="AT543" s="14"/>
      <c r="AU543" s="14"/>
      <c r="AV543" s="14"/>
      <c r="AW543" s="14"/>
    </row>
    <row r="544" spans="1:49" ht="12.75">
      <c r="A544" s="14"/>
      <c r="B544" s="53"/>
      <c r="C544" s="14"/>
      <c r="D544" s="14"/>
      <c r="E544" s="14"/>
      <c r="F544" s="14"/>
      <c r="G544" s="14"/>
      <c r="H544" s="14"/>
      <c r="I544" s="14"/>
      <c r="J544" s="14"/>
      <c r="K544" s="14"/>
      <c r="L544" s="14"/>
      <c r="M544" s="14"/>
      <c r="N544" s="14"/>
      <c r="O544" s="14"/>
      <c r="P544" s="14"/>
      <c r="Q544" s="14"/>
      <c r="R544" s="14"/>
      <c r="S544" s="14"/>
      <c r="T544" s="14"/>
      <c r="U544" s="14"/>
      <c r="V544" s="14"/>
      <c r="W544" s="14"/>
      <c r="X544" s="14"/>
      <c r="Y544" s="14"/>
      <c r="Z544" s="14"/>
      <c r="AA544" s="14"/>
      <c r="AB544" s="7"/>
      <c r="AC544" s="54"/>
      <c r="AD544" s="14"/>
      <c r="AE544" s="14"/>
      <c r="AF544" s="14"/>
      <c r="AG544" s="14"/>
      <c r="AH544" s="14"/>
      <c r="AI544" s="14"/>
      <c r="AJ544" s="14"/>
      <c r="AK544" s="14"/>
      <c r="AL544" s="14"/>
      <c r="AM544" s="14"/>
      <c r="AN544" s="14"/>
      <c r="AO544" s="14"/>
      <c r="AP544" s="14"/>
      <c r="AQ544" s="14"/>
      <c r="AR544" s="14"/>
      <c r="AS544" s="14"/>
      <c r="AT544" s="14"/>
      <c r="AU544" s="14"/>
      <c r="AV544" s="14"/>
      <c r="AW544" s="14"/>
    </row>
    <row r="545" spans="1:49" ht="12.75">
      <c r="A545" s="14"/>
      <c r="B545" s="53"/>
      <c r="C545" s="14"/>
      <c r="D545" s="14"/>
      <c r="E545" s="14"/>
      <c r="F545" s="14"/>
      <c r="G545" s="14"/>
      <c r="H545" s="14"/>
      <c r="I545" s="14"/>
      <c r="J545" s="14"/>
      <c r="K545" s="14"/>
      <c r="L545" s="14"/>
      <c r="M545" s="14"/>
      <c r="N545" s="14"/>
      <c r="O545" s="14"/>
      <c r="P545" s="14"/>
      <c r="Q545" s="14"/>
      <c r="R545" s="14"/>
      <c r="S545" s="14"/>
      <c r="T545" s="14"/>
      <c r="U545" s="14"/>
      <c r="V545" s="14"/>
      <c r="W545" s="14"/>
      <c r="X545" s="14"/>
      <c r="Y545" s="14"/>
      <c r="Z545" s="14"/>
      <c r="AA545" s="14"/>
      <c r="AB545" s="7"/>
      <c r="AC545" s="54"/>
      <c r="AD545" s="14"/>
      <c r="AE545" s="14"/>
      <c r="AF545" s="14"/>
      <c r="AG545" s="14"/>
      <c r="AH545" s="14"/>
      <c r="AI545" s="14"/>
      <c r="AJ545" s="14"/>
      <c r="AK545" s="14"/>
      <c r="AL545" s="14"/>
      <c r="AM545" s="14"/>
      <c r="AN545" s="14"/>
      <c r="AO545" s="14"/>
      <c r="AP545" s="14"/>
      <c r="AQ545" s="14"/>
      <c r="AR545" s="14"/>
      <c r="AS545" s="14"/>
      <c r="AT545" s="14"/>
      <c r="AU545" s="14"/>
      <c r="AV545" s="14"/>
      <c r="AW545" s="14"/>
    </row>
    <row r="546" spans="1:49" ht="12.75">
      <c r="A546" s="14"/>
      <c r="B546" s="53"/>
      <c r="C546" s="14"/>
      <c r="D546" s="14"/>
      <c r="E546" s="14"/>
      <c r="F546" s="14"/>
      <c r="G546" s="14"/>
      <c r="H546" s="14"/>
      <c r="I546" s="14"/>
      <c r="J546" s="14"/>
      <c r="K546" s="14"/>
      <c r="L546" s="14"/>
      <c r="M546" s="14"/>
      <c r="N546" s="14"/>
      <c r="O546" s="14"/>
      <c r="P546" s="14"/>
      <c r="Q546" s="14"/>
      <c r="R546" s="14"/>
      <c r="S546" s="14"/>
      <c r="T546" s="14"/>
      <c r="U546" s="14"/>
      <c r="V546" s="14"/>
      <c r="W546" s="14"/>
      <c r="X546" s="14"/>
      <c r="Y546" s="14"/>
      <c r="Z546" s="14"/>
      <c r="AA546" s="14"/>
      <c r="AB546" s="7"/>
      <c r="AC546" s="54"/>
      <c r="AD546" s="14"/>
      <c r="AE546" s="14"/>
      <c r="AF546" s="14"/>
      <c r="AG546" s="14"/>
      <c r="AH546" s="14"/>
      <c r="AI546" s="14"/>
      <c r="AJ546" s="14"/>
      <c r="AK546" s="14"/>
      <c r="AL546" s="14"/>
      <c r="AM546" s="14"/>
      <c r="AN546" s="14"/>
      <c r="AO546" s="14"/>
      <c r="AP546" s="14"/>
      <c r="AQ546" s="14"/>
      <c r="AR546" s="14"/>
      <c r="AS546" s="14"/>
      <c r="AT546" s="14"/>
      <c r="AU546" s="14"/>
      <c r="AV546" s="14"/>
      <c r="AW546" s="14"/>
    </row>
    <row r="547" spans="1:49" ht="12.75">
      <c r="A547" s="14"/>
      <c r="B547" s="53"/>
      <c r="C547" s="14"/>
      <c r="D547" s="14"/>
      <c r="E547" s="14"/>
      <c r="F547" s="14"/>
      <c r="G547" s="14"/>
      <c r="H547" s="14"/>
      <c r="I547" s="14"/>
      <c r="J547" s="14"/>
      <c r="K547" s="14"/>
      <c r="L547" s="14"/>
      <c r="M547" s="14"/>
      <c r="N547" s="14"/>
      <c r="O547" s="14"/>
      <c r="P547" s="14"/>
      <c r="Q547" s="14"/>
      <c r="R547" s="14"/>
      <c r="S547" s="14"/>
      <c r="T547" s="14"/>
      <c r="U547" s="14"/>
      <c r="V547" s="14"/>
      <c r="W547" s="14"/>
      <c r="X547" s="14"/>
      <c r="Y547" s="14"/>
      <c r="Z547" s="14"/>
      <c r="AA547" s="14"/>
      <c r="AB547" s="7"/>
      <c r="AC547" s="54"/>
      <c r="AD547" s="14"/>
      <c r="AE547" s="14"/>
      <c r="AF547" s="14"/>
      <c r="AG547" s="14"/>
      <c r="AH547" s="14"/>
      <c r="AI547" s="14"/>
      <c r="AJ547" s="14"/>
      <c r="AK547" s="14"/>
      <c r="AL547" s="14"/>
      <c r="AM547" s="14"/>
      <c r="AN547" s="14"/>
      <c r="AO547" s="14"/>
      <c r="AP547" s="14"/>
      <c r="AQ547" s="14"/>
      <c r="AR547" s="14"/>
      <c r="AS547" s="14"/>
      <c r="AT547" s="14"/>
      <c r="AU547" s="14"/>
      <c r="AV547" s="14"/>
      <c r="AW547" s="14"/>
    </row>
    <row r="548" spans="1:49" ht="12.75">
      <c r="A548" s="14"/>
      <c r="B548" s="53"/>
      <c r="C548" s="14"/>
      <c r="D548" s="14"/>
      <c r="E548" s="14"/>
      <c r="F548" s="14"/>
      <c r="G548" s="14"/>
      <c r="H548" s="14"/>
      <c r="I548" s="14"/>
      <c r="J548" s="14"/>
      <c r="K548" s="14"/>
      <c r="L548" s="14"/>
      <c r="M548" s="14"/>
      <c r="N548" s="14"/>
      <c r="O548" s="14"/>
      <c r="P548" s="14"/>
      <c r="Q548" s="14"/>
      <c r="R548" s="14"/>
      <c r="S548" s="14"/>
      <c r="T548" s="14"/>
      <c r="U548" s="14"/>
      <c r="V548" s="14"/>
      <c r="W548" s="14"/>
      <c r="X548" s="14"/>
      <c r="Y548" s="14"/>
      <c r="Z548" s="14"/>
      <c r="AA548" s="14"/>
      <c r="AB548" s="7"/>
      <c r="AC548" s="54"/>
      <c r="AD548" s="14"/>
      <c r="AE548" s="14"/>
      <c r="AF548" s="14"/>
      <c r="AG548" s="14"/>
      <c r="AH548" s="14"/>
      <c r="AI548" s="14"/>
      <c r="AJ548" s="14"/>
      <c r="AK548" s="14"/>
      <c r="AL548" s="14"/>
      <c r="AM548" s="14"/>
      <c r="AN548" s="14"/>
      <c r="AO548" s="14"/>
      <c r="AP548" s="14"/>
      <c r="AQ548" s="14"/>
      <c r="AR548" s="14"/>
      <c r="AS548" s="14"/>
      <c r="AT548" s="14"/>
      <c r="AU548" s="14"/>
      <c r="AV548" s="14"/>
      <c r="AW548" s="14"/>
    </row>
    <row r="549" spans="1:49" ht="12.75">
      <c r="A549" s="14"/>
      <c r="B549" s="53"/>
      <c r="C549" s="14"/>
      <c r="D549" s="14"/>
      <c r="E549" s="14"/>
      <c r="F549" s="14"/>
      <c r="G549" s="14"/>
      <c r="H549" s="14"/>
      <c r="I549" s="14"/>
      <c r="J549" s="14"/>
      <c r="K549" s="14"/>
      <c r="L549" s="14"/>
      <c r="M549" s="14"/>
      <c r="N549" s="14"/>
      <c r="O549" s="14"/>
      <c r="P549" s="14"/>
      <c r="Q549" s="14"/>
      <c r="R549" s="14"/>
      <c r="S549" s="14"/>
      <c r="T549" s="14"/>
      <c r="U549" s="14"/>
      <c r="V549" s="14"/>
      <c r="W549" s="14"/>
      <c r="X549" s="14"/>
      <c r="Y549" s="14"/>
      <c r="Z549" s="14"/>
      <c r="AA549" s="14"/>
      <c r="AB549" s="7"/>
      <c r="AC549" s="54"/>
      <c r="AD549" s="14"/>
      <c r="AE549" s="14"/>
      <c r="AF549" s="14"/>
      <c r="AG549" s="14"/>
      <c r="AH549" s="14"/>
      <c r="AI549" s="14"/>
      <c r="AJ549" s="14"/>
      <c r="AK549" s="14"/>
      <c r="AL549" s="14"/>
      <c r="AM549" s="14"/>
      <c r="AN549" s="14"/>
      <c r="AO549" s="14"/>
      <c r="AP549" s="14"/>
      <c r="AQ549" s="14"/>
      <c r="AR549" s="14"/>
      <c r="AS549" s="14"/>
      <c r="AT549" s="14"/>
      <c r="AU549" s="14"/>
      <c r="AV549" s="14"/>
      <c r="AW549" s="14"/>
    </row>
    <row r="550" spans="1:49" ht="12.75">
      <c r="A550" s="14"/>
      <c r="B550" s="53"/>
      <c r="C550" s="14"/>
      <c r="D550" s="14"/>
      <c r="E550" s="14"/>
      <c r="F550" s="14"/>
      <c r="G550" s="14"/>
      <c r="H550" s="14"/>
      <c r="I550" s="14"/>
      <c r="J550" s="14"/>
      <c r="K550" s="14"/>
      <c r="L550" s="14"/>
      <c r="M550" s="14"/>
      <c r="N550" s="14"/>
      <c r="O550" s="14"/>
      <c r="P550" s="14"/>
      <c r="Q550" s="14"/>
      <c r="R550" s="14"/>
      <c r="S550" s="14"/>
      <c r="T550" s="14"/>
      <c r="U550" s="14"/>
      <c r="V550" s="14"/>
      <c r="W550" s="14"/>
      <c r="X550" s="14"/>
      <c r="Y550" s="14"/>
      <c r="Z550" s="14"/>
      <c r="AA550" s="14"/>
      <c r="AB550" s="7"/>
      <c r="AC550" s="54"/>
      <c r="AD550" s="14"/>
      <c r="AE550" s="14"/>
      <c r="AF550" s="14"/>
      <c r="AG550" s="14"/>
      <c r="AH550" s="14"/>
      <c r="AI550" s="14"/>
      <c r="AJ550" s="14"/>
      <c r="AK550" s="14"/>
      <c r="AL550" s="14"/>
      <c r="AM550" s="14"/>
      <c r="AN550" s="14"/>
      <c r="AO550" s="14"/>
      <c r="AP550" s="14"/>
      <c r="AQ550" s="14"/>
      <c r="AR550" s="14"/>
      <c r="AS550" s="14"/>
      <c r="AT550" s="14"/>
      <c r="AU550" s="14"/>
      <c r="AV550" s="14"/>
      <c r="AW550" s="14"/>
    </row>
    <row r="551" spans="1:49" ht="12.75">
      <c r="A551" s="14"/>
      <c r="B551" s="53"/>
      <c r="C551" s="14"/>
      <c r="D551" s="14"/>
      <c r="E551" s="14"/>
      <c r="F551" s="14"/>
      <c r="G551" s="14"/>
      <c r="H551" s="14"/>
      <c r="I551" s="14"/>
      <c r="J551" s="14"/>
      <c r="K551" s="14"/>
      <c r="L551" s="14"/>
      <c r="M551" s="14"/>
      <c r="N551" s="14"/>
      <c r="O551" s="14"/>
      <c r="P551" s="14"/>
      <c r="Q551" s="14"/>
      <c r="R551" s="14"/>
      <c r="S551" s="14"/>
      <c r="T551" s="14"/>
      <c r="U551" s="14"/>
      <c r="V551" s="14"/>
      <c r="W551" s="14"/>
      <c r="X551" s="14"/>
      <c r="Y551" s="14"/>
      <c r="Z551" s="14"/>
      <c r="AA551" s="14"/>
      <c r="AB551" s="7"/>
      <c r="AC551" s="54"/>
      <c r="AD551" s="14"/>
      <c r="AE551" s="14"/>
      <c r="AF551" s="14"/>
      <c r="AG551" s="14"/>
      <c r="AH551" s="14"/>
      <c r="AI551" s="14"/>
      <c r="AJ551" s="14"/>
      <c r="AK551" s="14"/>
      <c r="AL551" s="14"/>
      <c r="AM551" s="14"/>
      <c r="AN551" s="14"/>
      <c r="AO551" s="14"/>
      <c r="AP551" s="14"/>
      <c r="AQ551" s="14"/>
      <c r="AR551" s="14"/>
      <c r="AS551" s="14"/>
      <c r="AT551" s="14"/>
      <c r="AU551" s="14"/>
      <c r="AV551" s="14"/>
      <c r="AW551" s="14"/>
    </row>
    <row r="552" spans="1:49" ht="12.75">
      <c r="A552" s="14"/>
      <c r="B552" s="53"/>
      <c r="C552" s="14"/>
      <c r="D552" s="14"/>
      <c r="E552" s="14"/>
      <c r="F552" s="14"/>
      <c r="G552" s="14"/>
      <c r="H552" s="14"/>
      <c r="I552" s="14"/>
      <c r="J552" s="14"/>
      <c r="K552" s="14"/>
      <c r="L552" s="14"/>
      <c r="M552" s="14"/>
      <c r="N552" s="14"/>
      <c r="O552" s="14"/>
      <c r="P552" s="14"/>
      <c r="Q552" s="14"/>
      <c r="R552" s="14"/>
      <c r="S552" s="14"/>
      <c r="T552" s="14"/>
      <c r="U552" s="14"/>
      <c r="V552" s="14"/>
      <c r="W552" s="14"/>
      <c r="X552" s="14"/>
      <c r="Y552" s="14"/>
      <c r="Z552" s="14"/>
      <c r="AA552" s="14"/>
      <c r="AB552" s="7"/>
      <c r="AC552" s="54"/>
      <c r="AD552" s="14"/>
      <c r="AE552" s="14"/>
      <c r="AF552" s="14"/>
      <c r="AG552" s="14"/>
      <c r="AH552" s="14"/>
      <c r="AI552" s="14"/>
      <c r="AJ552" s="14"/>
      <c r="AK552" s="14"/>
      <c r="AL552" s="14"/>
      <c r="AM552" s="14"/>
      <c r="AN552" s="14"/>
      <c r="AO552" s="14"/>
      <c r="AP552" s="14"/>
      <c r="AQ552" s="14"/>
      <c r="AR552" s="14"/>
      <c r="AS552" s="14"/>
      <c r="AT552" s="14"/>
      <c r="AU552" s="14"/>
      <c r="AV552" s="14"/>
      <c r="AW552" s="14"/>
    </row>
    <row r="553" spans="1:49" ht="12.75">
      <c r="A553" s="14"/>
      <c r="B553" s="53"/>
      <c r="C553" s="14"/>
      <c r="D553" s="14"/>
      <c r="E553" s="14"/>
      <c r="F553" s="14"/>
      <c r="G553" s="14"/>
      <c r="H553" s="14"/>
      <c r="I553" s="14"/>
      <c r="J553" s="14"/>
      <c r="K553" s="14"/>
      <c r="L553" s="14"/>
      <c r="M553" s="14"/>
      <c r="N553" s="14"/>
      <c r="O553" s="14"/>
      <c r="P553" s="14"/>
      <c r="Q553" s="14"/>
      <c r="R553" s="14"/>
      <c r="S553" s="14"/>
      <c r="T553" s="14"/>
      <c r="U553" s="14"/>
      <c r="V553" s="14"/>
      <c r="W553" s="14"/>
      <c r="X553" s="14"/>
      <c r="Y553" s="14"/>
      <c r="Z553" s="14"/>
      <c r="AA553" s="14"/>
      <c r="AB553" s="7"/>
      <c r="AC553" s="54"/>
      <c r="AD553" s="14"/>
      <c r="AE553" s="14"/>
      <c r="AF553" s="14"/>
      <c r="AG553" s="14"/>
      <c r="AH553" s="14"/>
      <c r="AI553" s="14"/>
      <c r="AJ553" s="14"/>
      <c r="AK553" s="14"/>
      <c r="AL553" s="14"/>
      <c r="AM553" s="14"/>
      <c r="AN553" s="14"/>
      <c r="AO553" s="14"/>
      <c r="AP553" s="14"/>
      <c r="AQ553" s="14"/>
      <c r="AR553" s="14"/>
      <c r="AS553" s="14"/>
      <c r="AT553" s="14"/>
      <c r="AU553" s="14"/>
      <c r="AV553" s="14"/>
      <c r="AW553" s="14"/>
    </row>
    <row r="554" spans="1:49" ht="12.75">
      <c r="A554" s="14"/>
      <c r="B554" s="53"/>
      <c r="C554" s="14"/>
      <c r="D554" s="14"/>
      <c r="E554" s="14"/>
      <c r="F554" s="14"/>
      <c r="G554" s="14"/>
      <c r="H554" s="14"/>
      <c r="I554" s="14"/>
      <c r="J554" s="14"/>
      <c r="K554" s="14"/>
      <c r="L554" s="14"/>
      <c r="M554" s="14"/>
      <c r="N554" s="14"/>
      <c r="O554" s="14"/>
      <c r="P554" s="14"/>
      <c r="Q554" s="14"/>
      <c r="R554" s="14"/>
      <c r="S554" s="14"/>
      <c r="T554" s="14"/>
      <c r="U554" s="14"/>
      <c r="V554" s="14"/>
      <c r="W554" s="14"/>
      <c r="X554" s="14"/>
      <c r="Y554" s="14"/>
      <c r="Z554" s="14"/>
      <c r="AA554" s="14"/>
      <c r="AB554" s="7"/>
      <c r="AC554" s="54"/>
      <c r="AD554" s="14"/>
      <c r="AE554" s="14"/>
      <c r="AF554" s="14"/>
      <c r="AG554" s="14"/>
      <c r="AH554" s="14"/>
      <c r="AI554" s="14"/>
      <c r="AJ554" s="14"/>
      <c r="AK554" s="14"/>
      <c r="AL554" s="14"/>
      <c r="AM554" s="14"/>
      <c r="AN554" s="14"/>
      <c r="AO554" s="14"/>
      <c r="AP554" s="14"/>
      <c r="AQ554" s="14"/>
      <c r="AR554" s="14"/>
      <c r="AS554" s="14"/>
      <c r="AT554" s="14"/>
      <c r="AU554" s="14"/>
      <c r="AV554" s="14"/>
      <c r="AW554" s="14"/>
    </row>
    <row r="555" spans="1:49" ht="12.75">
      <c r="A555" s="14"/>
      <c r="B555" s="53"/>
      <c r="C555" s="14"/>
      <c r="D555" s="14"/>
      <c r="E555" s="14"/>
      <c r="F555" s="14"/>
      <c r="G555" s="14"/>
      <c r="H555" s="14"/>
      <c r="I555" s="14"/>
      <c r="J555" s="14"/>
      <c r="K555" s="14"/>
      <c r="L555" s="14"/>
      <c r="M555" s="14"/>
      <c r="N555" s="14"/>
      <c r="O555" s="14"/>
      <c r="P555" s="14"/>
      <c r="Q555" s="14"/>
      <c r="R555" s="14"/>
      <c r="S555" s="14"/>
      <c r="T555" s="14"/>
      <c r="U555" s="14"/>
      <c r="V555" s="14"/>
      <c r="W555" s="14"/>
      <c r="X555" s="14"/>
      <c r="Y555" s="14"/>
      <c r="Z555" s="14"/>
      <c r="AA555" s="14"/>
      <c r="AB555" s="7"/>
      <c r="AC555" s="54"/>
      <c r="AD555" s="14"/>
      <c r="AE555" s="14"/>
      <c r="AF555" s="14"/>
      <c r="AG555" s="14"/>
      <c r="AH555" s="14"/>
      <c r="AI555" s="14"/>
      <c r="AJ555" s="14"/>
      <c r="AK555" s="14"/>
      <c r="AL555" s="14"/>
      <c r="AM555" s="14"/>
      <c r="AN555" s="14"/>
      <c r="AO555" s="14"/>
      <c r="AP555" s="14"/>
      <c r="AQ555" s="14"/>
      <c r="AR555" s="14"/>
      <c r="AS555" s="14"/>
      <c r="AT555" s="14"/>
      <c r="AU555" s="14"/>
      <c r="AV555" s="14"/>
      <c r="AW555" s="14"/>
    </row>
    <row r="556" spans="1:49" ht="12.75">
      <c r="A556" s="14"/>
      <c r="B556" s="53"/>
      <c r="C556" s="14"/>
      <c r="D556" s="14"/>
      <c r="E556" s="14"/>
      <c r="F556" s="14"/>
      <c r="G556" s="14"/>
      <c r="H556" s="14"/>
      <c r="I556" s="14"/>
      <c r="J556" s="14"/>
      <c r="K556" s="14"/>
      <c r="L556" s="14"/>
      <c r="M556" s="14"/>
      <c r="N556" s="14"/>
      <c r="O556" s="14"/>
      <c r="P556" s="14"/>
      <c r="Q556" s="14"/>
      <c r="R556" s="14"/>
      <c r="S556" s="14"/>
      <c r="T556" s="14"/>
      <c r="U556" s="14"/>
      <c r="V556" s="14"/>
      <c r="W556" s="14"/>
      <c r="X556" s="14"/>
      <c r="Y556" s="14"/>
      <c r="Z556" s="14"/>
      <c r="AA556" s="14"/>
      <c r="AB556" s="7"/>
      <c r="AC556" s="54"/>
      <c r="AD556" s="14"/>
      <c r="AE556" s="14"/>
      <c r="AF556" s="14"/>
      <c r="AG556" s="14"/>
      <c r="AH556" s="14"/>
      <c r="AI556" s="14"/>
      <c r="AJ556" s="14"/>
      <c r="AK556" s="14"/>
      <c r="AL556" s="14"/>
      <c r="AM556" s="14"/>
      <c r="AN556" s="14"/>
      <c r="AO556" s="14"/>
      <c r="AP556" s="14"/>
      <c r="AQ556" s="14"/>
      <c r="AR556" s="14"/>
      <c r="AS556" s="14"/>
      <c r="AT556" s="14"/>
      <c r="AU556" s="14"/>
      <c r="AV556" s="14"/>
      <c r="AW556" s="14"/>
    </row>
    <row r="557" spans="1:49" ht="12.75">
      <c r="A557" s="14"/>
      <c r="B557" s="53"/>
      <c r="C557" s="14"/>
      <c r="D557" s="14"/>
      <c r="E557" s="14"/>
      <c r="F557" s="14"/>
      <c r="G557" s="14"/>
      <c r="H557" s="14"/>
      <c r="I557" s="14"/>
      <c r="J557" s="14"/>
      <c r="K557" s="14"/>
      <c r="L557" s="14"/>
      <c r="M557" s="14"/>
      <c r="N557" s="14"/>
      <c r="O557" s="14"/>
      <c r="P557" s="14"/>
      <c r="Q557" s="14"/>
      <c r="R557" s="14"/>
      <c r="S557" s="14"/>
      <c r="T557" s="14"/>
      <c r="U557" s="14"/>
      <c r="V557" s="14"/>
      <c r="W557" s="14"/>
      <c r="X557" s="14"/>
      <c r="Y557" s="14"/>
      <c r="Z557" s="14"/>
      <c r="AA557" s="14"/>
      <c r="AB557" s="7"/>
      <c r="AC557" s="54"/>
      <c r="AD557" s="14"/>
      <c r="AE557" s="14"/>
      <c r="AF557" s="14"/>
      <c r="AG557" s="14"/>
      <c r="AH557" s="14"/>
      <c r="AI557" s="14"/>
      <c r="AJ557" s="14"/>
      <c r="AK557" s="14"/>
      <c r="AL557" s="14"/>
      <c r="AM557" s="14"/>
      <c r="AN557" s="14"/>
      <c r="AO557" s="14"/>
      <c r="AP557" s="14"/>
      <c r="AQ557" s="14"/>
      <c r="AR557" s="14"/>
      <c r="AS557" s="14"/>
      <c r="AT557" s="14"/>
      <c r="AU557" s="14"/>
      <c r="AV557" s="14"/>
      <c r="AW557" s="14"/>
    </row>
    <row r="558" spans="1:49" ht="12.75">
      <c r="A558" s="14"/>
      <c r="B558" s="53"/>
      <c r="C558" s="14"/>
      <c r="D558" s="14"/>
      <c r="E558" s="14"/>
      <c r="F558" s="14"/>
      <c r="G558" s="14"/>
      <c r="H558" s="14"/>
      <c r="I558" s="14"/>
      <c r="J558" s="14"/>
      <c r="K558" s="14"/>
      <c r="L558" s="14"/>
      <c r="M558" s="14"/>
      <c r="N558" s="14"/>
      <c r="O558" s="14"/>
      <c r="P558" s="14"/>
      <c r="Q558" s="14"/>
      <c r="R558" s="14"/>
      <c r="S558" s="14"/>
      <c r="T558" s="14"/>
      <c r="U558" s="14"/>
      <c r="V558" s="14"/>
      <c r="W558" s="14"/>
      <c r="X558" s="14"/>
      <c r="Y558" s="14"/>
      <c r="Z558" s="14"/>
      <c r="AA558" s="14"/>
      <c r="AB558" s="7"/>
      <c r="AC558" s="54"/>
      <c r="AD558" s="14"/>
      <c r="AE558" s="14"/>
      <c r="AF558" s="14"/>
      <c r="AG558" s="14"/>
      <c r="AH558" s="14"/>
      <c r="AI558" s="14"/>
      <c r="AJ558" s="14"/>
      <c r="AK558" s="14"/>
      <c r="AL558" s="14"/>
      <c r="AM558" s="14"/>
      <c r="AN558" s="14"/>
      <c r="AO558" s="14"/>
      <c r="AP558" s="14"/>
      <c r="AQ558" s="14"/>
      <c r="AR558" s="14"/>
      <c r="AS558" s="14"/>
      <c r="AT558" s="14"/>
      <c r="AU558" s="14"/>
      <c r="AV558" s="14"/>
      <c r="AW558" s="14"/>
    </row>
    <row r="559" spans="1:49" ht="12.75">
      <c r="A559" s="14"/>
      <c r="B559" s="53"/>
      <c r="C559" s="14"/>
      <c r="D559" s="14"/>
      <c r="E559" s="14"/>
      <c r="F559" s="14"/>
      <c r="G559" s="14"/>
      <c r="H559" s="14"/>
      <c r="I559" s="14"/>
      <c r="J559" s="14"/>
      <c r="K559" s="14"/>
      <c r="L559" s="14"/>
      <c r="M559" s="14"/>
      <c r="N559" s="14"/>
      <c r="O559" s="14"/>
      <c r="P559" s="14"/>
      <c r="Q559" s="14"/>
      <c r="R559" s="14"/>
      <c r="S559" s="14"/>
      <c r="T559" s="14"/>
      <c r="U559" s="14"/>
      <c r="V559" s="14"/>
      <c r="W559" s="14"/>
      <c r="X559" s="14"/>
      <c r="Y559" s="14"/>
      <c r="Z559" s="14"/>
      <c r="AA559" s="14"/>
      <c r="AB559" s="7"/>
      <c r="AC559" s="54"/>
      <c r="AD559" s="14"/>
      <c r="AE559" s="14"/>
      <c r="AF559" s="14"/>
      <c r="AG559" s="14"/>
      <c r="AH559" s="14"/>
      <c r="AI559" s="14"/>
      <c r="AJ559" s="14"/>
      <c r="AK559" s="14"/>
      <c r="AL559" s="14"/>
      <c r="AM559" s="14"/>
      <c r="AN559" s="14"/>
      <c r="AO559" s="14"/>
      <c r="AP559" s="14"/>
      <c r="AQ559" s="14"/>
      <c r="AR559" s="14"/>
      <c r="AS559" s="14"/>
      <c r="AT559" s="14"/>
      <c r="AU559" s="14"/>
      <c r="AV559" s="14"/>
      <c r="AW559" s="14"/>
    </row>
    <row r="560" spans="1:49" ht="12.75">
      <c r="A560" s="14"/>
      <c r="B560" s="53"/>
      <c r="C560" s="14"/>
      <c r="D560" s="14"/>
      <c r="E560" s="14"/>
      <c r="F560" s="14"/>
      <c r="G560" s="14"/>
      <c r="H560" s="14"/>
      <c r="I560" s="14"/>
      <c r="J560" s="14"/>
      <c r="K560" s="14"/>
      <c r="L560" s="14"/>
      <c r="M560" s="14"/>
      <c r="N560" s="14"/>
      <c r="O560" s="14"/>
      <c r="P560" s="14"/>
      <c r="Q560" s="14"/>
      <c r="R560" s="14"/>
      <c r="S560" s="14"/>
      <c r="T560" s="14"/>
      <c r="U560" s="14"/>
      <c r="V560" s="14"/>
      <c r="W560" s="14"/>
      <c r="X560" s="14"/>
      <c r="Y560" s="14"/>
      <c r="Z560" s="14"/>
      <c r="AA560" s="14"/>
      <c r="AB560" s="7"/>
      <c r="AC560" s="54"/>
      <c r="AD560" s="14"/>
      <c r="AE560" s="14"/>
      <c r="AF560" s="14"/>
      <c r="AG560" s="14"/>
      <c r="AH560" s="14"/>
      <c r="AI560" s="14"/>
      <c r="AJ560" s="14"/>
      <c r="AK560" s="14"/>
      <c r="AL560" s="14"/>
      <c r="AM560" s="14"/>
      <c r="AN560" s="14"/>
      <c r="AO560" s="14"/>
      <c r="AP560" s="14"/>
      <c r="AQ560" s="14"/>
      <c r="AR560" s="14"/>
      <c r="AS560" s="14"/>
      <c r="AT560" s="14"/>
      <c r="AU560" s="14"/>
      <c r="AV560" s="14"/>
      <c r="AW560" s="14"/>
    </row>
    <row r="561" spans="1:49" ht="12.75">
      <c r="A561" s="14"/>
      <c r="B561" s="53"/>
      <c r="C561" s="14"/>
      <c r="D561" s="14"/>
      <c r="E561" s="14"/>
      <c r="F561" s="14"/>
      <c r="G561" s="14"/>
      <c r="H561" s="14"/>
      <c r="I561" s="14"/>
      <c r="J561" s="14"/>
      <c r="K561" s="14"/>
      <c r="L561" s="14"/>
      <c r="M561" s="14"/>
      <c r="N561" s="14"/>
      <c r="O561" s="14"/>
      <c r="P561" s="14"/>
      <c r="Q561" s="14"/>
      <c r="R561" s="14"/>
      <c r="S561" s="14"/>
      <c r="T561" s="14"/>
      <c r="U561" s="14"/>
      <c r="V561" s="14"/>
      <c r="W561" s="14"/>
      <c r="X561" s="14"/>
      <c r="Y561" s="14"/>
      <c r="Z561" s="14"/>
      <c r="AA561" s="14"/>
      <c r="AB561" s="7"/>
      <c r="AC561" s="54"/>
      <c r="AD561" s="14"/>
      <c r="AE561" s="14"/>
      <c r="AF561" s="14"/>
      <c r="AG561" s="14"/>
      <c r="AH561" s="14"/>
      <c r="AI561" s="14"/>
      <c r="AJ561" s="14"/>
      <c r="AK561" s="14"/>
      <c r="AL561" s="14"/>
      <c r="AM561" s="14"/>
      <c r="AN561" s="14"/>
      <c r="AO561" s="14"/>
      <c r="AP561" s="14"/>
      <c r="AQ561" s="14"/>
      <c r="AR561" s="14"/>
      <c r="AS561" s="14"/>
      <c r="AT561" s="14"/>
      <c r="AU561" s="14"/>
      <c r="AV561" s="14"/>
      <c r="AW561" s="14"/>
    </row>
    <row r="562" spans="1:49" ht="12.75">
      <c r="A562" s="14"/>
      <c r="B562" s="53"/>
      <c r="C562" s="14"/>
      <c r="D562" s="14"/>
      <c r="E562" s="14"/>
      <c r="F562" s="14"/>
      <c r="G562" s="14"/>
      <c r="H562" s="14"/>
      <c r="I562" s="14"/>
      <c r="J562" s="14"/>
      <c r="K562" s="14"/>
      <c r="L562" s="14"/>
      <c r="M562" s="14"/>
      <c r="N562" s="14"/>
      <c r="O562" s="14"/>
      <c r="P562" s="14"/>
      <c r="Q562" s="14"/>
      <c r="R562" s="14"/>
      <c r="S562" s="14"/>
      <c r="T562" s="14"/>
      <c r="U562" s="14"/>
      <c r="V562" s="14"/>
      <c r="W562" s="14"/>
      <c r="X562" s="14"/>
      <c r="Y562" s="14"/>
      <c r="Z562" s="14"/>
      <c r="AA562" s="14"/>
      <c r="AB562" s="7"/>
      <c r="AC562" s="54"/>
      <c r="AD562" s="14"/>
      <c r="AE562" s="14"/>
      <c r="AF562" s="14"/>
      <c r="AG562" s="14"/>
      <c r="AH562" s="14"/>
      <c r="AI562" s="14"/>
      <c r="AJ562" s="14"/>
      <c r="AK562" s="14"/>
      <c r="AL562" s="14"/>
      <c r="AM562" s="14"/>
      <c r="AN562" s="14"/>
      <c r="AO562" s="14"/>
      <c r="AP562" s="14"/>
      <c r="AQ562" s="14"/>
      <c r="AR562" s="14"/>
      <c r="AS562" s="14"/>
      <c r="AT562" s="14"/>
      <c r="AU562" s="14"/>
      <c r="AV562" s="14"/>
      <c r="AW562" s="14"/>
    </row>
    <row r="563" spans="1:49" ht="12.75">
      <c r="A563" s="14"/>
      <c r="B563" s="53"/>
      <c r="C563" s="14"/>
      <c r="D563" s="14"/>
      <c r="E563" s="14"/>
      <c r="F563" s="14"/>
      <c r="G563" s="14"/>
      <c r="H563" s="14"/>
      <c r="I563" s="14"/>
      <c r="J563" s="14"/>
      <c r="K563" s="14"/>
      <c r="L563" s="14"/>
      <c r="M563" s="14"/>
      <c r="N563" s="14"/>
      <c r="O563" s="14"/>
      <c r="P563" s="14"/>
      <c r="Q563" s="14"/>
      <c r="R563" s="14"/>
      <c r="S563" s="14"/>
      <c r="T563" s="14"/>
      <c r="U563" s="14"/>
      <c r="V563" s="14"/>
      <c r="W563" s="14"/>
      <c r="X563" s="14"/>
      <c r="Y563" s="14"/>
      <c r="Z563" s="14"/>
      <c r="AA563" s="14"/>
      <c r="AB563" s="7"/>
      <c r="AC563" s="54"/>
      <c r="AD563" s="14"/>
      <c r="AE563" s="14"/>
      <c r="AF563" s="14"/>
      <c r="AG563" s="14"/>
      <c r="AH563" s="14"/>
      <c r="AI563" s="14"/>
      <c r="AJ563" s="14"/>
      <c r="AK563" s="14"/>
      <c r="AL563" s="14"/>
      <c r="AM563" s="14"/>
      <c r="AN563" s="14"/>
      <c r="AO563" s="14"/>
      <c r="AP563" s="14"/>
      <c r="AQ563" s="14"/>
      <c r="AR563" s="14"/>
      <c r="AS563" s="14"/>
      <c r="AT563" s="14"/>
      <c r="AU563" s="14"/>
      <c r="AV563" s="14"/>
      <c r="AW563" s="14"/>
    </row>
    <row r="564" spans="1:49" ht="12.75">
      <c r="A564" s="14"/>
      <c r="B564" s="53"/>
      <c r="C564" s="14"/>
      <c r="D564" s="14"/>
      <c r="E564" s="14"/>
      <c r="F564" s="14"/>
      <c r="G564" s="14"/>
      <c r="H564" s="14"/>
      <c r="I564" s="14"/>
      <c r="J564" s="14"/>
      <c r="K564" s="14"/>
      <c r="L564" s="14"/>
      <c r="M564" s="14"/>
      <c r="N564" s="14"/>
      <c r="O564" s="14"/>
      <c r="P564" s="14"/>
      <c r="Q564" s="14"/>
      <c r="R564" s="14"/>
      <c r="S564" s="14"/>
      <c r="T564" s="14"/>
      <c r="U564" s="14"/>
      <c r="V564" s="14"/>
      <c r="W564" s="14"/>
      <c r="X564" s="14"/>
      <c r="Y564" s="14"/>
      <c r="Z564" s="14"/>
      <c r="AA564" s="14"/>
      <c r="AB564" s="7"/>
      <c r="AC564" s="54"/>
      <c r="AD564" s="14"/>
      <c r="AE564" s="14"/>
      <c r="AF564" s="14"/>
      <c r="AG564" s="14"/>
      <c r="AH564" s="14"/>
      <c r="AI564" s="14"/>
      <c r="AJ564" s="14"/>
      <c r="AK564" s="14"/>
      <c r="AL564" s="14"/>
      <c r="AM564" s="14"/>
      <c r="AN564" s="14"/>
      <c r="AO564" s="14"/>
      <c r="AP564" s="14"/>
      <c r="AQ564" s="14"/>
      <c r="AR564" s="14"/>
      <c r="AS564" s="14"/>
      <c r="AT564" s="14"/>
      <c r="AU564" s="14"/>
      <c r="AV564" s="14"/>
      <c r="AW564" s="14"/>
    </row>
    <row r="565" spans="1:49" ht="12.75">
      <c r="A565" s="14"/>
      <c r="B565" s="53"/>
      <c r="C565" s="14"/>
      <c r="D565" s="14"/>
      <c r="E565" s="14"/>
      <c r="F565" s="14"/>
      <c r="G565" s="14"/>
      <c r="H565" s="14"/>
      <c r="I565" s="14"/>
      <c r="J565" s="14"/>
      <c r="K565" s="14"/>
      <c r="L565" s="14"/>
      <c r="M565" s="14"/>
      <c r="N565" s="14"/>
      <c r="O565" s="14"/>
      <c r="P565" s="14"/>
      <c r="Q565" s="14"/>
      <c r="R565" s="14"/>
      <c r="S565" s="14"/>
      <c r="T565" s="14"/>
      <c r="U565" s="14"/>
      <c r="V565" s="14"/>
      <c r="W565" s="14"/>
      <c r="X565" s="14"/>
      <c r="Y565" s="14"/>
      <c r="Z565" s="14"/>
      <c r="AA565" s="14"/>
      <c r="AB565" s="7"/>
      <c r="AC565" s="54"/>
      <c r="AD565" s="14"/>
      <c r="AE565" s="14"/>
      <c r="AF565" s="14"/>
      <c r="AG565" s="14"/>
      <c r="AH565" s="14"/>
      <c r="AI565" s="14"/>
      <c r="AJ565" s="14"/>
      <c r="AK565" s="14"/>
      <c r="AL565" s="14"/>
      <c r="AM565" s="14"/>
      <c r="AN565" s="14"/>
      <c r="AO565" s="14"/>
      <c r="AP565" s="14"/>
      <c r="AQ565" s="14"/>
      <c r="AR565" s="14"/>
      <c r="AS565" s="14"/>
      <c r="AT565" s="14"/>
      <c r="AU565" s="14"/>
      <c r="AV565" s="14"/>
      <c r="AW565" s="14"/>
    </row>
    <row r="566" spans="1:49" ht="12.75">
      <c r="A566" s="14"/>
      <c r="B566" s="53"/>
      <c r="C566" s="14"/>
      <c r="D566" s="14"/>
      <c r="E566" s="14"/>
      <c r="F566" s="14"/>
      <c r="G566" s="14"/>
      <c r="H566" s="14"/>
      <c r="I566" s="14"/>
      <c r="J566" s="14"/>
      <c r="K566" s="14"/>
      <c r="L566" s="14"/>
      <c r="M566" s="14"/>
      <c r="N566" s="14"/>
      <c r="O566" s="14"/>
      <c r="P566" s="14"/>
      <c r="Q566" s="14"/>
      <c r="R566" s="14"/>
      <c r="S566" s="14"/>
      <c r="T566" s="14"/>
      <c r="U566" s="14"/>
      <c r="V566" s="14"/>
      <c r="W566" s="14"/>
      <c r="X566" s="14"/>
      <c r="Y566" s="14"/>
      <c r="Z566" s="14"/>
      <c r="AA566" s="14"/>
      <c r="AB566" s="7"/>
      <c r="AC566" s="54"/>
      <c r="AD566" s="14"/>
      <c r="AE566" s="14"/>
      <c r="AF566" s="14"/>
      <c r="AG566" s="14"/>
      <c r="AH566" s="14"/>
      <c r="AI566" s="14"/>
      <c r="AJ566" s="14"/>
      <c r="AK566" s="14"/>
      <c r="AL566" s="14"/>
      <c r="AM566" s="14"/>
      <c r="AN566" s="14"/>
      <c r="AO566" s="14"/>
      <c r="AP566" s="14"/>
      <c r="AQ566" s="14"/>
      <c r="AR566" s="14"/>
      <c r="AS566" s="14"/>
      <c r="AT566" s="14"/>
      <c r="AU566" s="14"/>
      <c r="AV566" s="14"/>
      <c r="AW566" s="14"/>
    </row>
    <row r="567" spans="1:49" ht="12.75">
      <c r="A567" s="14"/>
      <c r="B567" s="53"/>
      <c r="C567" s="14"/>
      <c r="D567" s="14"/>
      <c r="E567" s="14"/>
      <c r="F567" s="14"/>
      <c r="G567" s="14"/>
      <c r="H567" s="14"/>
      <c r="I567" s="14"/>
      <c r="J567" s="14"/>
      <c r="K567" s="14"/>
      <c r="L567" s="14"/>
      <c r="M567" s="14"/>
      <c r="N567" s="14"/>
      <c r="O567" s="14"/>
      <c r="P567" s="14"/>
      <c r="Q567" s="14"/>
      <c r="R567" s="14"/>
      <c r="S567" s="14"/>
      <c r="T567" s="14"/>
      <c r="U567" s="14"/>
      <c r="V567" s="14"/>
      <c r="W567" s="14"/>
      <c r="X567" s="14"/>
      <c r="Y567" s="14"/>
      <c r="Z567" s="14"/>
      <c r="AA567" s="14"/>
      <c r="AB567" s="7"/>
      <c r="AC567" s="54"/>
      <c r="AD567" s="14"/>
      <c r="AE567" s="14"/>
      <c r="AF567" s="14"/>
      <c r="AG567" s="14"/>
      <c r="AH567" s="14"/>
      <c r="AI567" s="14"/>
      <c r="AJ567" s="14"/>
      <c r="AK567" s="14"/>
      <c r="AL567" s="14"/>
      <c r="AM567" s="14"/>
      <c r="AN567" s="14"/>
      <c r="AO567" s="14"/>
      <c r="AP567" s="14"/>
      <c r="AQ567" s="14"/>
      <c r="AR567" s="14"/>
      <c r="AS567" s="14"/>
      <c r="AT567" s="14"/>
      <c r="AU567" s="14"/>
      <c r="AV567" s="14"/>
      <c r="AW567" s="14"/>
    </row>
    <row r="568" spans="1:49" ht="12.75">
      <c r="A568" s="14"/>
      <c r="B568" s="53"/>
      <c r="C568" s="14"/>
      <c r="D568" s="14"/>
      <c r="E568" s="14"/>
      <c r="F568" s="14"/>
      <c r="G568" s="14"/>
      <c r="H568" s="14"/>
      <c r="I568" s="14"/>
      <c r="J568" s="14"/>
      <c r="K568" s="14"/>
      <c r="L568" s="14"/>
      <c r="M568" s="14"/>
      <c r="N568" s="14"/>
      <c r="O568" s="14"/>
      <c r="P568" s="14"/>
      <c r="Q568" s="14"/>
      <c r="R568" s="14"/>
      <c r="S568" s="14"/>
      <c r="T568" s="14"/>
      <c r="U568" s="14"/>
      <c r="V568" s="14"/>
      <c r="W568" s="14"/>
      <c r="X568" s="14"/>
      <c r="Y568" s="14"/>
      <c r="Z568" s="14"/>
      <c r="AA568" s="14"/>
      <c r="AB568" s="7"/>
      <c r="AC568" s="54"/>
      <c r="AD568" s="14"/>
      <c r="AE568" s="14"/>
      <c r="AF568" s="14"/>
      <c r="AG568" s="14"/>
      <c r="AH568" s="14"/>
      <c r="AI568" s="14"/>
      <c r="AJ568" s="14"/>
      <c r="AK568" s="14"/>
      <c r="AL568" s="14"/>
      <c r="AM568" s="14"/>
      <c r="AN568" s="14"/>
      <c r="AO568" s="14"/>
      <c r="AP568" s="14"/>
      <c r="AQ568" s="14"/>
      <c r="AR568" s="14"/>
      <c r="AS568" s="14"/>
      <c r="AT568" s="14"/>
      <c r="AU568" s="14"/>
      <c r="AV568" s="14"/>
      <c r="AW568" s="14"/>
    </row>
    <row r="569" spans="1:49" ht="12.75">
      <c r="A569" s="14"/>
      <c r="B569" s="53"/>
      <c r="C569" s="14"/>
      <c r="D569" s="14"/>
      <c r="E569" s="14"/>
      <c r="F569" s="14"/>
      <c r="G569" s="14"/>
      <c r="H569" s="14"/>
      <c r="I569" s="14"/>
      <c r="J569" s="14"/>
      <c r="K569" s="14"/>
      <c r="L569" s="14"/>
      <c r="M569" s="14"/>
      <c r="N569" s="14"/>
      <c r="O569" s="14"/>
      <c r="P569" s="14"/>
      <c r="Q569" s="14"/>
      <c r="R569" s="14"/>
      <c r="S569" s="14"/>
      <c r="T569" s="14"/>
      <c r="U569" s="14"/>
      <c r="V569" s="14"/>
      <c r="W569" s="14"/>
      <c r="X569" s="14"/>
      <c r="Y569" s="14"/>
      <c r="Z569" s="14"/>
      <c r="AA569" s="14"/>
      <c r="AB569" s="7"/>
      <c r="AC569" s="54"/>
      <c r="AD569" s="14"/>
      <c r="AE569" s="14"/>
      <c r="AF569" s="14"/>
      <c r="AG569" s="14"/>
      <c r="AH569" s="14"/>
      <c r="AI569" s="14"/>
      <c r="AJ569" s="14"/>
      <c r="AK569" s="14"/>
      <c r="AL569" s="14"/>
      <c r="AM569" s="14"/>
      <c r="AN569" s="14"/>
      <c r="AO569" s="14"/>
      <c r="AP569" s="14"/>
      <c r="AQ569" s="14"/>
      <c r="AR569" s="14"/>
      <c r="AS569" s="14"/>
      <c r="AT569" s="14"/>
      <c r="AU569" s="14"/>
      <c r="AV569" s="14"/>
      <c r="AW569" s="14"/>
    </row>
    <row r="570" spans="3:8" ht="12.75">
      <c r="C570" s="4"/>
      <c r="F570" s="4"/>
      <c r="G570" s="4"/>
      <c r="H570" s="4"/>
    </row>
    <row r="571" spans="3:8" ht="12.75">
      <c r="C571" s="4"/>
      <c r="F571" s="4"/>
      <c r="G571" s="4"/>
      <c r="H571" s="4"/>
    </row>
    <row r="572" spans="3:8" ht="12.75">
      <c r="C572" s="4"/>
      <c r="F572" s="4"/>
      <c r="G572" s="4"/>
      <c r="H572" s="4"/>
    </row>
    <row r="573" spans="3:8" ht="12.75">
      <c r="C573" s="4"/>
      <c r="F573" s="4"/>
      <c r="G573" s="4"/>
      <c r="H573" s="4"/>
    </row>
    <row r="574" spans="3:8" ht="12.75">
      <c r="C574" s="4"/>
      <c r="F574" s="4"/>
      <c r="G574" s="4"/>
      <c r="H574" s="4"/>
    </row>
    <row r="575" spans="3:8" ht="12.75">
      <c r="C575" s="4"/>
      <c r="F575" s="4"/>
      <c r="G575" s="4"/>
      <c r="H575" s="4"/>
    </row>
    <row r="576" spans="3:8" ht="12.75">
      <c r="C576" s="4"/>
      <c r="F576" s="4"/>
      <c r="G576" s="4"/>
      <c r="H576" s="4"/>
    </row>
    <row r="577" spans="3:8" ht="12.75">
      <c r="C577" s="4"/>
      <c r="F577" s="4"/>
      <c r="G577" s="4"/>
      <c r="H577" s="4"/>
    </row>
    <row r="578" spans="3:8" ht="12.75">
      <c r="C578" s="4"/>
      <c r="F578" s="4"/>
      <c r="G578" s="4"/>
      <c r="H578" s="4"/>
    </row>
    <row r="579" spans="3:8" ht="12.75">
      <c r="C579" s="4"/>
      <c r="F579" s="4"/>
      <c r="G579" s="4"/>
      <c r="H579" s="4"/>
    </row>
    <row r="580" spans="3:8" ht="12.75">
      <c r="C580" s="4"/>
      <c r="F580" s="4"/>
      <c r="G580" s="4"/>
      <c r="H580" s="4"/>
    </row>
    <row r="581" spans="3:8" ht="12.75">
      <c r="C581" s="4"/>
      <c r="F581" s="4"/>
      <c r="G581" s="4"/>
      <c r="H581" s="4"/>
    </row>
    <row r="582" spans="3:8" ht="12.75">
      <c r="C582" s="4"/>
      <c r="F582" s="4"/>
      <c r="G582" s="4"/>
      <c r="H582" s="4"/>
    </row>
    <row r="583" spans="3:8" ht="12.75">
      <c r="C583" s="4"/>
      <c r="F583" s="4"/>
      <c r="G583" s="4"/>
      <c r="H583" s="4"/>
    </row>
    <row r="584" spans="3:8" ht="12.75">
      <c r="C584" s="4"/>
      <c r="F584" s="4"/>
      <c r="G584" s="4"/>
      <c r="H584" s="4"/>
    </row>
    <row r="585" spans="3:8" ht="12.75">
      <c r="C585" s="4"/>
      <c r="F585" s="4"/>
      <c r="G585" s="4"/>
      <c r="H585" s="4"/>
    </row>
    <row r="586" spans="3:8" ht="12.75">
      <c r="C586" s="4"/>
      <c r="F586" s="4"/>
      <c r="G586" s="4"/>
      <c r="H586" s="4"/>
    </row>
    <row r="587" spans="3:8" ht="12.75">
      <c r="C587" s="4"/>
      <c r="F587" s="4"/>
      <c r="G587" s="4"/>
      <c r="H587" s="4"/>
    </row>
    <row r="588" spans="3:8" ht="12.75">
      <c r="C588" s="4"/>
      <c r="F588" s="4"/>
      <c r="G588" s="4"/>
      <c r="H588" s="4"/>
    </row>
    <row r="589" spans="3:8" ht="12.75">
      <c r="C589" s="4"/>
      <c r="F589" s="4"/>
      <c r="G589" s="4"/>
      <c r="H589" s="4"/>
    </row>
    <row r="590" spans="3:8" ht="12.75">
      <c r="C590" s="4"/>
      <c r="F590" s="4"/>
      <c r="G590" s="4"/>
      <c r="H590" s="4"/>
    </row>
    <row r="591" spans="3:8" ht="12.75">
      <c r="C591" s="4"/>
      <c r="F591" s="4"/>
      <c r="G591" s="4"/>
      <c r="H591" s="4"/>
    </row>
    <row r="592" spans="3:8" ht="12.75">
      <c r="C592" s="4"/>
      <c r="F592" s="4"/>
      <c r="G592" s="4"/>
      <c r="H592" s="4"/>
    </row>
    <row r="593" spans="3:8" ht="12.75">
      <c r="C593" s="4"/>
      <c r="F593" s="4"/>
      <c r="G593" s="4"/>
      <c r="H593" s="4"/>
    </row>
    <row r="594" spans="3:8" ht="12.75">
      <c r="C594" s="4"/>
      <c r="F594" s="4"/>
      <c r="G594" s="4"/>
      <c r="H594" s="4"/>
    </row>
    <row r="595" spans="3:8" ht="12.75">
      <c r="C595" s="4"/>
      <c r="F595" s="4"/>
      <c r="G595" s="4"/>
      <c r="H595" s="4"/>
    </row>
    <row r="596" spans="3:8" ht="12.75">
      <c r="C596" s="4"/>
      <c r="F596" s="4"/>
      <c r="G596" s="4"/>
      <c r="H596" s="4"/>
    </row>
    <row r="597" spans="3:8" ht="12.75">
      <c r="C597" s="4"/>
      <c r="F597" s="4"/>
      <c r="G597" s="4"/>
      <c r="H597" s="4"/>
    </row>
    <row r="598" spans="3:8" ht="12.75">
      <c r="C598" s="4"/>
      <c r="F598" s="4"/>
      <c r="G598" s="4"/>
      <c r="H598" s="4"/>
    </row>
    <row r="599" spans="3:8" ht="12.75">
      <c r="C599" s="4"/>
      <c r="F599" s="4"/>
      <c r="G599" s="4"/>
      <c r="H599" s="4"/>
    </row>
    <row r="600" spans="3:8" ht="12.75">
      <c r="C600" s="4"/>
      <c r="F600" s="4"/>
      <c r="G600" s="4"/>
      <c r="H600" s="4"/>
    </row>
    <row r="601" spans="3:8" ht="12.75">
      <c r="C601" s="4"/>
      <c r="F601" s="4"/>
      <c r="G601" s="4"/>
      <c r="H601" s="4"/>
    </row>
    <row r="602" spans="3:8" ht="12.75">
      <c r="C602" s="4"/>
      <c r="F602" s="4"/>
      <c r="G602" s="4"/>
      <c r="H602" s="4"/>
    </row>
    <row r="603" spans="3:8" ht="12.75">
      <c r="C603" s="4"/>
      <c r="F603" s="4"/>
      <c r="G603" s="4"/>
      <c r="H603" s="4"/>
    </row>
    <row r="604" spans="3:8" ht="12.75">
      <c r="C604" s="4"/>
      <c r="F604" s="4"/>
      <c r="G604" s="4"/>
      <c r="H604" s="4"/>
    </row>
    <row r="605" spans="3:8" ht="12.75">
      <c r="C605" s="4"/>
      <c r="F605" s="4"/>
      <c r="G605" s="4"/>
      <c r="H605" s="4"/>
    </row>
    <row r="606" spans="3:8" ht="12.75">
      <c r="C606" s="4"/>
      <c r="F606" s="4"/>
      <c r="G606" s="4"/>
      <c r="H606" s="4"/>
    </row>
    <row r="607" spans="3:8" ht="12.75">
      <c r="C607" s="4"/>
      <c r="F607" s="4"/>
      <c r="G607" s="4"/>
      <c r="H607" s="4"/>
    </row>
    <row r="608" spans="3:8" ht="12.75">
      <c r="C608" s="4"/>
      <c r="F608" s="4"/>
      <c r="G608" s="4"/>
      <c r="H608" s="4"/>
    </row>
    <row r="609" spans="3:8" ht="12.75">
      <c r="C609" s="4"/>
      <c r="F609" s="4"/>
      <c r="G609" s="4"/>
      <c r="H609" s="4"/>
    </row>
    <row r="610" spans="3:8" ht="12.75">
      <c r="C610" s="4"/>
      <c r="F610" s="4"/>
      <c r="G610" s="4"/>
      <c r="H610" s="4"/>
    </row>
    <row r="611" spans="3:8" ht="12.75">
      <c r="C611" s="4"/>
      <c r="F611" s="4"/>
      <c r="G611" s="4"/>
      <c r="H611" s="4"/>
    </row>
    <row r="612" spans="3:8" ht="12.75">
      <c r="C612" s="4"/>
      <c r="F612" s="4"/>
      <c r="G612" s="4"/>
      <c r="H612" s="4"/>
    </row>
    <row r="613" spans="3:8" ht="12.75">
      <c r="C613" s="4"/>
      <c r="F613" s="4"/>
      <c r="G613" s="4"/>
      <c r="H613" s="4"/>
    </row>
    <row r="614" spans="3:8" ht="12.75">
      <c r="C614" s="4"/>
      <c r="F614" s="4"/>
      <c r="G614" s="4"/>
      <c r="H614" s="4"/>
    </row>
    <row r="615" spans="3:8" ht="12.75">
      <c r="C615" s="4"/>
      <c r="F615" s="4"/>
      <c r="G615" s="4"/>
      <c r="H615" s="4"/>
    </row>
    <row r="616" spans="3:8" ht="12.75">
      <c r="C616" s="4"/>
      <c r="F616" s="4"/>
      <c r="G616" s="4"/>
      <c r="H616" s="4"/>
    </row>
    <row r="617" spans="3:8" ht="12.75">
      <c r="C617" s="4"/>
      <c r="F617" s="4"/>
      <c r="G617" s="4"/>
      <c r="H617" s="4"/>
    </row>
    <row r="618" spans="3:8" ht="12.75">
      <c r="C618" s="4"/>
      <c r="F618" s="4"/>
      <c r="G618" s="4"/>
      <c r="H618" s="4"/>
    </row>
    <row r="619" spans="3:8" ht="12.75">
      <c r="C619" s="4"/>
      <c r="F619" s="4"/>
      <c r="G619" s="4"/>
      <c r="H619" s="4"/>
    </row>
    <row r="620" spans="3:8" ht="12.75">
      <c r="C620" s="4"/>
      <c r="F620" s="4"/>
      <c r="G620" s="4"/>
      <c r="H620" s="4"/>
    </row>
    <row r="621" spans="3:8" ht="12.75">
      <c r="C621" s="4"/>
      <c r="F621" s="4"/>
      <c r="G621" s="4"/>
      <c r="H621" s="4"/>
    </row>
    <row r="622" spans="3:8" ht="12.75">
      <c r="C622" s="4"/>
      <c r="F622" s="4"/>
      <c r="G622" s="4"/>
      <c r="H622" s="4"/>
    </row>
    <row r="623" spans="3:8" ht="12.75">
      <c r="C623" s="4"/>
      <c r="F623" s="4"/>
      <c r="G623" s="4"/>
      <c r="H623" s="4"/>
    </row>
    <row r="624" spans="3:8" ht="12.75">
      <c r="C624" s="4"/>
      <c r="F624" s="4"/>
      <c r="G624" s="4"/>
      <c r="H624" s="4"/>
    </row>
    <row r="625" spans="3:8" ht="12.75">
      <c r="C625" s="4"/>
      <c r="F625" s="4"/>
      <c r="G625" s="4"/>
      <c r="H625" s="4"/>
    </row>
    <row r="626" spans="3:8" ht="12.75">
      <c r="C626" s="4"/>
      <c r="F626" s="4"/>
      <c r="G626" s="4"/>
      <c r="H626" s="4"/>
    </row>
    <row r="627" spans="3:8" ht="12.75">
      <c r="C627" s="4"/>
      <c r="F627" s="4"/>
      <c r="G627" s="4"/>
      <c r="H627" s="4"/>
    </row>
    <row r="628" spans="3:8" ht="12.75">
      <c r="C628" s="4"/>
      <c r="F628" s="4"/>
      <c r="G628" s="4"/>
      <c r="H628" s="4"/>
    </row>
    <row r="629" spans="3:8" ht="12.75">
      <c r="C629" s="4"/>
      <c r="F629" s="4"/>
      <c r="G629" s="4"/>
      <c r="H629" s="4"/>
    </row>
    <row r="630" spans="3:8" ht="12.75">
      <c r="C630" s="4"/>
      <c r="F630" s="4"/>
      <c r="G630" s="4"/>
      <c r="H630" s="4"/>
    </row>
    <row r="631" spans="3:8" ht="12.75">
      <c r="C631" s="4"/>
      <c r="F631" s="4"/>
      <c r="G631" s="4"/>
      <c r="H631" s="4"/>
    </row>
    <row r="632" spans="3:8" ht="12.75">
      <c r="C632" s="4"/>
      <c r="F632" s="4"/>
      <c r="G632" s="4"/>
      <c r="H632" s="4"/>
    </row>
    <row r="633" spans="3:8" ht="12.75">
      <c r="C633" s="4"/>
      <c r="F633" s="4"/>
      <c r="G633" s="4"/>
      <c r="H633" s="4"/>
    </row>
    <row r="634" spans="3:8" ht="12.75">
      <c r="C634" s="4"/>
      <c r="F634" s="4"/>
      <c r="G634" s="4"/>
      <c r="H634" s="4"/>
    </row>
    <row r="635" spans="3:8" ht="12.75">
      <c r="C635" s="4"/>
      <c r="F635" s="4"/>
      <c r="G635" s="4"/>
      <c r="H635" s="4"/>
    </row>
    <row r="636" spans="3:8" ht="12.75">
      <c r="C636" s="4"/>
      <c r="F636" s="4"/>
      <c r="G636" s="4"/>
      <c r="H636" s="4"/>
    </row>
    <row r="637" spans="3:8" ht="12.75">
      <c r="C637" s="4"/>
      <c r="F637" s="4"/>
      <c r="G637" s="4"/>
      <c r="H637" s="4"/>
    </row>
    <row r="638" spans="3:8" ht="12.75">
      <c r="C638" s="4"/>
      <c r="F638" s="4"/>
      <c r="G638" s="4"/>
      <c r="H638" s="4"/>
    </row>
    <row r="639" spans="3:8" ht="12.75">
      <c r="C639" s="4"/>
      <c r="F639" s="4"/>
      <c r="G639" s="4"/>
      <c r="H639" s="4"/>
    </row>
    <row r="640" spans="3:8" ht="12.75">
      <c r="C640" s="4"/>
      <c r="F640" s="4"/>
      <c r="G640" s="4"/>
      <c r="H640" s="4"/>
    </row>
    <row r="641" spans="3:8" ht="12.75">
      <c r="C641" s="4"/>
      <c r="F641" s="4"/>
      <c r="G641" s="4"/>
      <c r="H641" s="4"/>
    </row>
    <row r="642" spans="3:8" ht="12.75">
      <c r="C642" s="4"/>
      <c r="F642" s="4"/>
      <c r="G642" s="4"/>
      <c r="H642" s="4"/>
    </row>
    <row r="643" spans="3:8" ht="12.75">
      <c r="C643" s="4"/>
      <c r="F643" s="4"/>
      <c r="G643" s="4"/>
      <c r="H643" s="4"/>
    </row>
    <row r="644" spans="3:8" ht="12.75">
      <c r="C644" s="4"/>
      <c r="F644" s="4"/>
      <c r="G644" s="4"/>
      <c r="H644" s="4"/>
    </row>
    <row r="645" spans="3:8" ht="12.75">
      <c r="C645" s="4"/>
      <c r="F645" s="4"/>
      <c r="G645" s="4"/>
      <c r="H645" s="4"/>
    </row>
    <row r="646" spans="3:8" ht="12.75">
      <c r="C646" s="4"/>
      <c r="F646" s="4"/>
      <c r="G646" s="4"/>
      <c r="H646" s="4"/>
    </row>
    <row r="647" spans="3:8" ht="12.75">
      <c r="C647" s="4"/>
      <c r="F647" s="4"/>
      <c r="G647" s="4"/>
      <c r="H647" s="4"/>
    </row>
    <row r="648" spans="3:8" ht="12.75">
      <c r="C648" s="4"/>
      <c r="F648" s="4"/>
      <c r="G648" s="4"/>
      <c r="H648" s="4"/>
    </row>
    <row r="649" spans="3:8" ht="12.75">
      <c r="C649" s="4"/>
      <c r="F649" s="4"/>
      <c r="G649" s="4"/>
      <c r="H649" s="4"/>
    </row>
    <row r="650" spans="3:8" ht="12.75">
      <c r="C650" s="4"/>
      <c r="F650" s="4"/>
      <c r="G650" s="4"/>
      <c r="H650" s="4"/>
    </row>
    <row r="651" spans="3:8" ht="12.75">
      <c r="C651" s="4"/>
      <c r="F651" s="4"/>
      <c r="G651" s="4"/>
      <c r="H651" s="4"/>
    </row>
    <row r="652" spans="3:8" ht="12.75">
      <c r="C652" s="4"/>
      <c r="F652" s="4"/>
      <c r="G652" s="4"/>
      <c r="H652" s="4"/>
    </row>
    <row r="653" spans="3:8" ht="12.75">
      <c r="C653" s="4"/>
      <c r="F653" s="4"/>
      <c r="G653" s="4"/>
      <c r="H653" s="4"/>
    </row>
    <row r="654" spans="3:8" ht="12.75">
      <c r="C654" s="4"/>
      <c r="F654" s="4"/>
      <c r="G654" s="4"/>
      <c r="H654" s="4"/>
    </row>
    <row r="655" spans="3:8" ht="12.75">
      <c r="C655" s="4"/>
      <c r="F655" s="4"/>
      <c r="G655" s="4"/>
      <c r="H655" s="4"/>
    </row>
    <row r="656" spans="3:8" ht="12.75">
      <c r="C656" s="4"/>
      <c r="F656" s="4"/>
      <c r="G656" s="4"/>
      <c r="H656" s="4"/>
    </row>
    <row r="657" spans="3:8" ht="12.75">
      <c r="C657" s="4"/>
      <c r="F657" s="4"/>
      <c r="G657" s="4"/>
      <c r="H657" s="4"/>
    </row>
    <row r="658" spans="3:8" ht="12.75">
      <c r="C658" s="4"/>
      <c r="F658" s="4"/>
      <c r="G658" s="4"/>
      <c r="H658" s="4"/>
    </row>
    <row r="659" spans="3:8" ht="12.75">
      <c r="C659" s="4"/>
      <c r="F659" s="4"/>
      <c r="G659" s="4"/>
      <c r="H659" s="4"/>
    </row>
    <row r="660" spans="3:8" ht="12.75">
      <c r="C660" s="4"/>
      <c r="F660" s="4"/>
      <c r="G660" s="4"/>
      <c r="H660" s="4"/>
    </row>
    <row r="661" spans="3:8" ht="12.75">
      <c r="C661" s="4"/>
      <c r="F661" s="4"/>
      <c r="G661" s="4"/>
      <c r="H661" s="4"/>
    </row>
    <row r="662" spans="3:8" ht="12.75">
      <c r="C662" s="4"/>
      <c r="F662" s="4"/>
      <c r="G662" s="4"/>
      <c r="H662" s="4"/>
    </row>
    <row r="663" spans="3:8" ht="12.75">
      <c r="C663" s="4"/>
      <c r="F663" s="4"/>
      <c r="G663" s="4"/>
      <c r="H663" s="4"/>
    </row>
    <row r="664" spans="3:8" ht="12.75">
      <c r="C664" s="4"/>
      <c r="F664" s="4"/>
      <c r="G664" s="4"/>
      <c r="H664" s="4"/>
    </row>
    <row r="665" spans="3:8" ht="12.75">
      <c r="C665" s="4"/>
      <c r="F665" s="4"/>
      <c r="G665" s="4"/>
      <c r="H665" s="4"/>
    </row>
    <row r="666" spans="3:8" ht="12.75">
      <c r="C666" s="4"/>
      <c r="F666" s="4"/>
      <c r="G666" s="4"/>
      <c r="H666" s="4"/>
    </row>
    <row r="667" spans="3:8" ht="12.75">
      <c r="C667" s="4"/>
      <c r="F667" s="4"/>
      <c r="G667" s="4"/>
      <c r="H667" s="4"/>
    </row>
    <row r="668" spans="3:8" ht="12.75">
      <c r="C668" s="4"/>
      <c r="F668" s="4"/>
      <c r="G668" s="4"/>
      <c r="H668" s="4"/>
    </row>
    <row r="669" spans="3:8" ht="12.75">
      <c r="C669" s="4"/>
      <c r="F669" s="4"/>
      <c r="G669" s="4"/>
      <c r="H669" s="4"/>
    </row>
    <row r="670" spans="3:8" ht="12.75">
      <c r="C670" s="4"/>
      <c r="F670" s="4"/>
      <c r="G670" s="4"/>
      <c r="H670" s="4"/>
    </row>
    <row r="671" spans="3:8" ht="12.75">
      <c r="C671" s="4"/>
      <c r="F671" s="4"/>
      <c r="G671" s="4"/>
      <c r="H671" s="4"/>
    </row>
    <row r="672" spans="3:8" ht="12.75">
      <c r="C672" s="4"/>
      <c r="F672" s="4"/>
      <c r="G672" s="4"/>
      <c r="H672" s="4"/>
    </row>
    <row r="673" spans="3:8" ht="12.75">
      <c r="C673" s="4"/>
      <c r="F673" s="4"/>
      <c r="G673" s="4"/>
      <c r="H673" s="4"/>
    </row>
    <row r="674" spans="3:8" ht="12.75">
      <c r="C674" s="4"/>
      <c r="F674" s="4"/>
      <c r="G674" s="4"/>
      <c r="H674" s="4"/>
    </row>
    <row r="675" spans="3:8" ht="12.75">
      <c r="C675" s="4"/>
      <c r="F675" s="4"/>
      <c r="G675" s="4"/>
      <c r="H675" s="4"/>
    </row>
    <row r="676" spans="3:8" ht="12.75">
      <c r="C676" s="4"/>
      <c r="F676" s="4"/>
      <c r="G676" s="4"/>
      <c r="H676" s="4"/>
    </row>
    <row r="677" spans="3:8" ht="12.75">
      <c r="C677" s="4"/>
      <c r="F677" s="4"/>
      <c r="G677" s="4"/>
      <c r="H677" s="4"/>
    </row>
    <row r="678" spans="3:8" ht="12.75">
      <c r="C678" s="4"/>
      <c r="F678" s="4"/>
      <c r="G678" s="4"/>
      <c r="H678" s="4"/>
    </row>
    <row r="679" spans="3:8" ht="12.75">
      <c r="C679" s="4"/>
      <c r="F679" s="4"/>
      <c r="G679" s="4"/>
      <c r="H679" s="4"/>
    </row>
    <row r="680" spans="3:8" ht="12.75">
      <c r="C680" s="4"/>
      <c r="F680" s="4"/>
      <c r="G680" s="4"/>
      <c r="H680" s="4"/>
    </row>
    <row r="681" spans="3:8" ht="12.75">
      <c r="C681" s="4"/>
      <c r="F681" s="4"/>
      <c r="G681" s="4"/>
      <c r="H681" s="4"/>
    </row>
    <row r="682" spans="3:8" ht="12.75">
      <c r="C682" s="4"/>
      <c r="F682" s="4"/>
      <c r="G682" s="4"/>
      <c r="H682" s="4"/>
    </row>
    <row r="683" spans="3:8" ht="12.75">
      <c r="C683" s="4"/>
      <c r="F683" s="4"/>
      <c r="G683" s="4"/>
      <c r="H683" s="4"/>
    </row>
    <row r="684" spans="3:8" ht="12.75">
      <c r="C684" s="4"/>
      <c r="F684" s="4"/>
      <c r="G684" s="4"/>
      <c r="H684" s="4"/>
    </row>
    <row r="685" spans="3:8" ht="12.75">
      <c r="C685" s="4"/>
      <c r="F685" s="4"/>
      <c r="G685" s="4"/>
      <c r="H685" s="4"/>
    </row>
    <row r="686" spans="3:8" ht="12.75">
      <c r="C686" s="4"/>
      <c r="F686" s="4"/>
      <c r="G686" s="4"/>
      <c r="H686" s="4"/>
    </row>
    <row r="687" spans="3:8" ht="12.75">
      <c r="C687" s="4"/>
      <c r="F687" s="4"/>
      <c r="G687" s="4"/>
      <c r="H687" s="4"/>
    </row>
    <row r="688" spans="3:8" ht="12.75">
      <c r="C688" s="4"/>
      <c r="F688" s="4"/>
      <c r="G688" s="4"/>
      <c r="H688" s="4"/>
    </row>
    <row r="689" spans="3:8" ht="12.75">
      <c r="C689" s="4"/>
      <c r="F689" s="4"/>
      <c r="G689" s="4"/>
      <c r="H689" s="4"/>
    </row>
    <row r="690" spans="3:8" ht="12.75">
      <c r="C690" s="4"/>
      <c r="F690" s="4"/>
      <c r="G690" s="4"/>
      <c r="H690" s="4"/>
    </row>
    <row r="691" spans="3:8" ht="12.75">
      <c r="C691" s="4"/>
      <c r="F691" s="4"/>
      <c r="G691" s="4"/>
      <c r="H691" s="4"/>
    </row>
    <row r="692" spans="3:8" ht="12.75">
      <c r="C692" s="4"/>
      <c r="F692" s="4"/>
      <c r="G692" s="4"/>
      <c r="H692" s="4"/>
    </row>
    <row r="693" spans="3:8" ht="12.75">
      <c r="C693" s="4"/>
      <c r="F693" s="4"/>
      <c r="G693" s="4"/>
      <c r="H693" s="4"/>
    </row>
    <row r="694" spans="3:8" ht="12.75">
      <c r="C694" s="4"/>
      <c r="F694" s="4"/>
      <c r="G694" s="4"/>
      <c r="H694" s="4"/>
    </row>
    <row r="695" spans="3:8" ht="12.75">
      <c r="C695" s="4"/>
      <c r="F695" s="4"/>
      <c r="G695" s="4"/>
      <c r="H695" s="4"/>
    </row>
    <row r="696" spans="3:8" ht="12.75">
      <c r="C696" s="4"/>
      <c r="F696" s="4"/>
      <c r="G696" s="4"/>
      <c r="H696" s="4"/>
    </row>
    <row r="697" spans="3:8" ht="12.75">
      <c r="C697" s="4"/>
      <c r="F697" s="4"/>
      <c r="G697" s="4"/>
      <c r="H697" s="4"/>
    </row>
    <row r="698" spans="3:8" ht="12.75">
      <c r="C698" s="4"/>
      <c r="F698" s="4"/>
      <c r="G698" s="4"/>
      <c r="H698" s="4"/>
    </row>
    <row r="699" spans="3:8" ht="12.75">
      <c r="C699" s="4"/>
      <c r="F699" s="4"/>
      <c r="G699" s="4"/>
      <c r="H699" s="4"/>
    </row>
    <row r="700" spans="3:8" ht="12.75">
      <c r="C700" s="4"/>
      <c r="F700" s="4"/>
      <c r="G700" s="4"/>
      <c r="H700" s="4"/>
    </row>
    <row r="701" spans="3:8" ht="12.75">
      <c r="C701" s="4"/>
      <c r="F701" s="4"/>
      <c r="G701" s="4"/>
      <c r="H701" s="4"/>
    </row>
    <row r="702" spans="3:8" ht="12.75">
      <c r="C702" s="4"/>
      <c r="F702" s="4"/>
      <c r="G702" s="4"/>
      <c r="H702" s="4"/>
    </row>
    <row r="703" spans="3:8" ht="12.75">
      <c r="C703" s="4"/>
      <c r="F703" s="4"/>
      <c r="G703" s="4"/>
      <c r="H703" s="4"/>
    </row>
    <row r="704" spans="3:8" ht="12.75">
      <c r="C704" s="4"/>
      <c r="F704" s="4"/>
      <c r="G704" s="4"/>
      <c r="H704" s="4"/>
    </row>
    <row r="705" spans="3:8" ht="12.75">
      <c r="C705" s="4"/>
      <c r="F705" s="4"/>
      <c r="G705" s="4"/>
      <c r="H705" s="4"/>
    </row>
    <row r="706" spans="3:8" ht="12.75">
      <c r="C706" s="4"/>
      <c r="F706" s="4"/>
      <c r="G706" s="4"/>
      <c r="H706" s="4"/>
    </row>
    <row r="707" spans="3:8" ht="12.75">
      <c r="C707" s="4"/>
      <c r="F707" s="4"/>
      <c r="G707" s="4"/>
      <c r="H707" s="4"/>
    </row>
    <row r="708" spans="3:8" ht="12.75">
      <c r="C708" s="4"/>
      <c r="F708" s="4"/>
      <c r="G708" s="4"/>
      <c r="H708" s="4"/>
    </row>
    <row r="709" spans="3:8" ht="12.75">
      <c r="C709" s="4"/>
      <c r="F709" s="4"/>
      <c r="G709" s="4"/>
      <c r="H709" s="4"/>
    </row>
    <row r="710" spans="3:8" ht="12.75">
      <c r="C710" s="4"/>
      <c r="F710" s="4"/>
      <c r="G710" s="4"/>
      <c r="H710" s="4"/>
    </row>
    <row r="711" spans="3:8" ht="12.75">
      <c r="C711" s="4"/>
      <c r="F711" s="4"/>
      <c r="G711" s="4"/>
      <c r="H711" s="4"/>
    </row>
    <row r="712" spans="3:8" ht="12.75">
      <c r="C712" s="4"/>
      <c r="F712" s="4"/>
      <c r="G712" s="4"/>
      <c r="H712" s="4"/>
    </row>
    <row r="713" spans="3:8" ht="12.75">
      <c r="C713" s="4"/>
      <c r="F713" s="4"/>
      <c r="G713" s="4"/>
      <c r="H713" s="4"/>
    </row>
    <row r="714" spans="3:8" ht="12.75">
      <c r="C714" s="4"/>
      <c r="F714" s="4"/>
      <c r="G714" s="4"/>
      <c r="H714" s="4"/>
    </row>
    <row r="715" spans="3:8" ht="12.75">
      <c r="C715" s="4"/>
      <c r="F715" s="4"/>
      <c r="G715" s="4"/>
      <c r="H715" s="4"/>
    </row>
    <row r="716" spans="3:8" ht="12.75">
      <c r="C716" s="4"/>
      <c r="F716" s="4"/>
      <c r="G716" s="4"/>
      <c r="H716" s="4"/>
    </row>
    <row r="717" spans="3:8" ht="12.75">
      <c r="C717" s="4"/>
      <c r="F717" s="4"/>
      <c r="G717" s="4"/>
      <c r="H717" s="4"/>
    </row>
    <row r="718" spans="3:8" ht="12.75">
      <c r="C718" s="4"/>
      <c r="F718" s="4"/>
      <c r="G718" s="4"/>
      <c r="H718" s="4"/>
    </row>
    <row r="719" spans="3:8" ht="12.75">
      <c r="C719" s="4"/>
      <c r="F719" s="4"/>
      <c r="G719" s="4"/>
      <c r="H719" s="4"/>
    </row>
    <row r="720" spans="3:8" ht="12.75">
      <c r="C720" s="4"/>
      <c r="F720" s="4"/>
      <c r="G720" s="4"/>
      <c r="H720" s="4"/>
    </row>
    <row r="721" spans="3:8" ht="12.75">
      <c r="C721" s="4"/>
      <c r="F721" s="4"/>
      <c r="G721" s="4"/>
      <c r="H721" s="4"/>
    </row>
    <row r="722" spans="3:8" ht="12.75">
      <c r="C722" s="4"/>
      <c r="F722" s="4"/>
      <c r="G722" s="4"/>
      <c r="H722" s="4"/>
    </row>
    <row r="723" spans="3:8" ht="12.75">
      <c r="C723" s="4"/>
      <c r="F723" s="4"/>
      <c r="G723" s="4"/>
      <c r="H723" s="4"/>
    </row>
    <row r="724" spans="3:8" ht="12.75">
      <c r="C724" s="4"/>
      <c r="F724" s="4"/>
      <c r="G724" s="4"/>
      <c r="H724" s="4"/>
    </row>
    <row r="725" spans="3:8" ht="12.75">
      <c r="C725" s="4"/>
      <c r="F725" s="4"/>
      <c r="G725" s="4"/>
      <c r="H725" s="4"/>
    </row>
    <row r="726" spans="3:8" ht="12.75">
      <c r="C726" s="4"/>
      <c r="F726" s="4"/>
      <c r="G726" s="4"/>
      <c r="H726" s="4"/>
    </row>
    <row r="727" spans="3:8" ht="12.75">
      <c r="C727" s="4"/>
      <c r="F727" s="4"/>
      <c r="G727" s="4"/>
      <c r="H727" s="4"/>
    </row>
    <row r="728" spans="3:8" ht="12.75">
      <c r="C728" s="4"/>
      <c r="F728" s="4"/>
      <c r="G728" s="4"/>
      <c r="H728" s="4"/>
    </row>
    <row r="729" spans="3:8" ht="12.75">
      <c r="C729" s="4"/>
      <c r="F729" s="4"/>
      <c r="G729" s="4"/>
      <c r="H729" s="4"/>
    </row>
    <row r="730" spans="3:8" ht="12.75">
      <c r="C730" s="4"/>
      <c r="F730" s="4"/>
      <c r="G730" s="4"/>
      <c r="H730" s="4"/>
    </row>
    <row r="731" spans="3:8" ht="12.75">
      <c r="C731" s="4"/>
      <c r="F731" s="4"/>
      <c r="G731" s="4"/>
      <c r="H731" s="4"/>
    </row>
    <row r="732" spans="3:8" ht="12.75">
      <c r="C732" s="4"/>
      <c r="F732" s="4"/>
      <c r="G732" s="4"/>
      <c r="H732" s="4"/>
    </row>
    <row r="733" spans="3:8" ht="12.75">
      <c r="C733" s="4"/>
      <c r="F733" s="4"/>
      <c r="G733" s="4"/>
      <c r="H733" s="4"/>
    </row>
    <row r="734" spans="3:8" ht="12.75">
      <c r="C734" s="4"/>
      <c r="F734" s="4"/>
      <c r="G734" s="4"/>
      <c r="H734" s="4"/>
    </row>
    <row r="735" spans="3:8" ht="12.75">
      <c r="C735" s="4"/>
      <c r="F735" s="4"/>
      <c r="G735" s="4"/>
      <c r="H735" s="4"/>
    </row>
    <row r="736" spans="3:8" ht="12.75">
      <c r="C736" s="4"/>
      <c r="F736" s="4"/>
      <c r="G736" s="4"/>
      <c r="H736" s="4"/>
    </row>
    <row r="737" spans="3:8" ht="12.75">
      <c r="C737" s="4"/>
      <c r="F737" s="4"/>
      <c r="G737" s="4"/>
      <c r="H737" s="4"/>
    </row>
    <row r="738" spans="3:8" ht="12.75">
      <c r="C738" s="4"/>
      <c r="F738" s="4"/>
      <c r="G738" s="4"/>
      <c r="H738" s="4"/>
    </row>
    <row r="739" spans="3:8" ht="12.75">
      <c r="C739" s="4"/>
      <c r="F739" s="4"/>
      <c r="G739" s="4"/>
      <c r="H739" s="4"/>
    </row>
    <row r="740" spans="3:8" ht="12.75">
      <c r="C740" s="4"/>
      <c r="F740" s="4"/>
      <c r="G740" s="4"/>
      <c r="H740" s="4"/>
    </row>
    <row r="741" spans="3:8" ht="12.75">
      <c r="C741" s="4"/>
      <c r="F741" s="4"/>
      <c r="G741" s="4"/>
      <c r="H741" s="4"/>
    </row>
    <row r="742" spans="3:8" ht="12.75">
      <c r="C742" s="4"/>
      <c r="F742" s="4"/>
      <c r="G742" s="4"/>
      <c r="H742" s="4"/>
    </row>
    <row r="743" spans="3:8" ht="12.75">
      <c r="C743" s="4"/>
      <c r="F743" s="4"/>
      <c r="G743" s="4"/>
      <c r="H743" s="4"/>
    </row>
    <row r="744" spans="3:8" ht="12.75">
      <c r="C744" s="4"/>
      <c r="F744" s="4"/>
      <c r="G744" s="4"/>
      <c r="H744" s="4"/>
    </row>
    <row r="745" spans="3:8" ht="12.75">
      <c r="C745" s="4"/>
      <c r="F745" s="4"/>
      <c r="G745" s="4"/>
      <c r="H745" s="4"/>
    </row>
    <row r="746" spans="3:8" ht="12.75">
      <c r="C746" s="4"/>
      <c r="F746" s="4"/>
      <c r="G746" s="4"/>
      <c r="H746" s="4"/>
    </row>
    <row r="747" spans="3:8" ht="12.75">
      <c r="C747" s="4"/>
      <c r="F747" s="4"/>
      <c r="G747" s="4"/>
      <c r="H747" s="4"/>
    </row>
    <row r="748" spans="3:8" ht="12.75">
      <c r="C748" s="4"/>
      <c r="F748" s="4"/>
      <c r="G748" s="4"/>
      <c r="H748" s="4"/>
    </row>
    <row r="749" spans="3:8" ht="12.75">
      <c r="C749" s="4"/>
      <c r="F749" s="4"/>
      <c r="G749" s="4"/>
      <c r="H749" s="4"/>
    </row>
    <row r="750" spans="3:8" ht="12.75">
      <c r="C750" s="4"/>
      <c r="F750" s="4"/>
      <c r="G750" s="4"/>
      <c r="H750" s="4"/>
    </row>
    <row r="751" spans="3:8" ht="12.75">
      <c r="C751" s="4"/>
      <c r="F751" s="4"/>
      <c r="G751" s="4"/>
      <c r="H751" s="4"/>
    </row>
    <row r="752" spans="3:8" ht="12.75">
      <c r="C752" s="4"/>
      <c r="F752" s="4"/>
      <c r="G752" s="4"/>
      <c r="H752" s="4"/>
    </row>
    <row r="753" spans="3:8" ht="12.75">
      <c r="C753" s="4"/>
      <c r="F753" s="4"/>
      <c r="G753" s="4"/>
      <c r="H753" s="4"/>
    </row>
    <row r="754" spans="3:8" ht="12.75">
      <c r="C754" s="4"/>
      <c r="F754" s="4"/>
      <c r="G754" s="4"/>
      <c r="H754" s="4"/>
    </row>
    <row r="755" spans="3:8" ht="12.75">
      <c r="C755" s="4"/>
      <c r="F755" s="4"/>
      <c r="G755" s="4"/>
      <c r="H755" s="4"/>
    </row>
    <row r="756" spans="3:8" ht="12.75">
      <c r="C756" s="4"/>
      <c r="F756" s="4"/>
      <c r="G756" s="4"/>
      <c r="H756" s="4"/>
    </row>
    <row r="757" spans="3:8" ht="12.75">
      <c r="C757" s="4"/>
      <c r="F757" s="4"/>
      <c r="G757" s="4"/>
      <c r="H757" s="4"/>
    </row>
    <row r="758" spans="3:8" ht="12.75">
      <c r="C758" s="4"/>
      <c r="F758" s="4"/>
      <c r="G758" s="4"/>
      <c r="H758" s="4"/>
    </row>
    <row r="759" spans="3:8" ht="12.75">
      <c r="C759" s="4"/>
      <c r="F759" s="4"/>
      <c r="G759" s="4"/>
      <c r="H759" s="4"/>
    </row>
    <row r="760" spans="3:8" ht="12.75">
      <c r="C760" s="4"/>
      <c r="F760" s="4"/>
      <c r="G760" s="4"/>
      <c r="H760" s="4"/>
    </row>
    <row r="761" spans="3:8" ht="12.75">
      <c r="C761" s="4"/>
      <c r="F761" s="4"/>
      <c r="G761" s="4"/>
      <c r="H761" s="4"/>
    </row>
    <row r="762" spans="3:8" ht="12.75">
      <c r="C762" s="4"/>
      <c r="F762" s="4"/>
      <c r="G762" s="4"/>
      <c r="H762" s="4"/>
    </row>
    <row r="763" spans="3:8" ht="12.75">
      <c r="C763" s="4"/>
      <c r="F763" s="4"/>
      <c r="G763" s="4"/>
      <c r="H763" s="4"/>
    </row>
    <row r="764" spans="3:8" ht="12.75">
      <c r="C764" s="4"/>
      <c r="F764" s="4"/>
      <c r="G764" s="4"/>
      <c r="H764" s="4"/>
    </row>
    <row r="765" spans="3:8" ht="12.75">
      <c r="C765" s="4"/>
      <c r="F765" s="4"/>
      <c r="G765" s="4"/>
      <c r="H765" s="4"/>
    </row>
    <row r="766" spans="3:8" ht="12.75">
      <c r="C766" s="4"/>
      <c r="F766" s="4"/>
      <c r="G766" s="4"/>
      <c r="H766" s="4"/>
    </row>
    <row r="767" spans="3:8" ht="12.75">
      <c r="C767" s="4"/>
      <c r="F767" s="4"/>
      <c r="G767" s="4"/>
      <c r="H767" s="4"/>
    </row>
    <row r="768" spans="3:8" ht="12.75">
      <c r="C768" s="4"/>
      <c r="F768" s="4"/>
      <c r="G768" s="4"/>
      <c r="H768" s="4"/>
    </row>
    <row r="769" spans="3:8" ht="12.75">
      <c r="C769" s="4"/>
      <c r="F769" s="4"/>
      <c r="G769" s="4"/>
      <c r="H769" s="4"/>
    </row>
    <row r="770" spans="3:8" ht="12.75">
      <c r="C770" s="4"/>
      <c r="F770" s="4"/>
      <c r="G770" s="4"/>
      <c r="H770" s="4"/>
    </row>
    <row r="771" spans="3:8" ht="12.75">
      <c r="C771" s="4"/>
      <c r="F771" s="4"/>
      <c r="G771" s="4"/>
      <c r="H771" s="4"/>
    </row>
    <row r="772" spans="3:8" ht="12.75">
      <c r="C772" s="4"/>
      <c r="F772" s="4"/>
      <c r="G772" s="4"/>
      <c r="H772" s="4"/>
    </row>
    <row r="773" spans="3:8" ht="12.75">
      <c r="C773" s="4"/>
      <c r="F773" s="4"/>
      <c r="G773" s="4"/>
      <c r="H773" s="4"/>
    </row>
    <row r="774" spans="3:8" ht="12.75">
      <c r="C774" s="4"/>
      <c r="F774" s="4"/>
      <c r="G774" s="4"/>
      <c r="H774" s="4"/>
    </row>
    <row r="775" spans="3:8" ht="12.75">
      <c r="C775" s="4"/>
      <c r="F775" s="4"/>
      <c r="G775" s="4"/>
      <c r="H775" s="4"/>
    </row>
    <row r="776" spans="3:8" ht="12.75">
      <c r="C776" s="4"/>
      <c r="F776" s="4"/>
      <c r="G776" s="4"/>
      <c r="H776" s="4"/>
    </row>
    <row r="777" spans="3:8" ht="12.75">
      <c r="C777" s="4"/>
      <c r="F777" s="4"/>
      <c r="G777" s="4"/>
      <c r="H777" s="4"/>
    </row>
    <row r="778" spans="3:8" ht="12.75">
      <c r="C778" s="4"/>
      <c r="F778" s="4"/>
      <c r="G778" s="4"/>
      <c r="H778" s="4"/>
    </row>
    <row r="779" spans="3:8" ht="12.75">
      <c r="C779" s="4"/>
      <c r="F779" s="4"/>
      <c r="G779" s="4"/>
      <c r="H779" s="4"/>
    </row>
    <row r="780" spans="3:8" ht="12.75">
      <c r="C780" s="4"/>
      <c r="F780" s="4"/>
      <c r="G780" s="4"/>
      <c r="H780" s="4"/>
    </row>
    <row r="781" spans="3:8" ht="12.75">
      <c r="C781" s="4"/>
      <c r="F781" s="4"/>
      <c r="G781" s="4"/>
      <c r="H781" s="4"/>
    </row>
    <row r="782" spans="3:8" ht="12.75">
      <c r="C782" s="4"/>
      <c r="F782" s="4"/>
      <c r="G782" s="4"/>
      <c r="H782" s="4"/>
    </row>
    <row r="783" spans="3:8" ht="12.75">
      <c r="C783" s="4"/>
      <c r="F783" s="4"/>
      <c r="G783" s="4"/>
      <c r="H783" s="4"/>
    </row>
    <row r="784" spans="3:8" ht="12.75">
      <c r="C784" s="4"/>
      <c r="F784" s="4"/>
      <c r="G784" s="4"/>
      <c r="H784" s="4"/>
    </row>
    <row r="785" spans="3:8" ht="12.75">
      <c r="C785" s="4"/>
      <c r="F785" s="4"/>
      <c r="G785" s="4"/>
      <c r="H785" s="4"/>
    </row>
    <row r="786" spans="3:8" ht="12.75">
      <c r="C786" s="4"/>
      <c r="F786" s="4"/>
      <c r="G786" s="4"/>
      <c r="H786" s="4"/>
    </row>
    <row r="787" spans="3:8" ht="12.75">
      <c r="C787" s="4"/>
      <c r="F787" s="4"/>
      <c r="G787" s="4"/>
      <c r="H787" s="4"/>
    </row>
    <row r="788" spans="3:8" ht="12.75">
      <c r="C788" s="4"/>
      <c r="F788" s="4"/>
      <c r="G788" s="4"/>
      <c r="H788" s="4"/>
    </row>
    <row r="789" spans="3:8" ht="12.75">
      <c r="C789" s="4"/>
      <c r="F789" s="4"/>
      <c r="G789" s="4"/>
      <c r="H789" s="4"/>
    </row>
    <row r="790" spans="3:8" ht="12.75">
      <c r="C790" s="4"/>
      <c r="F790" s="4"/>
      <c r="G790" s="4"/>
      <c r="H790" s="4"/>
    </row>
    <row r="791" spans="3:8" ht="12.75">
      <c r="C791" s="4"/>
      <c r="F791" s="4"/>
      <c r="G791" s="4"/>
      <c r="H791" s="4"/>
    </row>
    <row r="792" spans="3:8" ht="12.75">
      <c r="C792" s="4"/>
      <c r="F792" s="4"/>
      <c r="G792" s="4"/>
      <c r="H792" s="4"/>
    </row>
    <row r="793" spans="3:8" ht="12.75">
      <c r="C793" s="4"/>
      <c r="F793" s="4"/>
      <c r="G793" s="4"/>
      <c r="H793" s="4"/>
    </row>
    <row r="794" spans="3:8" ht="12.75">
      <c r="C794" s="4"/>
      <c r="F794" s="4"/>
      <c r="G794" s="4"/>
      <c r="H794" s="4"/>
    </row>
    <row r="795" spans="3:8" ht="12.75">
      <c r="C795" s="4"/>
      <c r="F795" s="4"/>
      <c r="G795" s="4"/>
      <c r="H795" s="4"/>
    </row>
    <row r="796" spans="3:8" ht="12.75">
      <c r="C796" s="4"/>
      <c r="F796" s="4"/>
      <c r="G796" s="4"/>
      <c r="H796" s="4"/>
    </row>
    <row r="797" spans="3:8" ht="12.75">
      <c r="C797" s="4"/>
      <c r="F797" s="4"/>
      <c r="G797" s="4"/>
      <c r="H797" s="4"/>
    </row>
    <row r="798" spans="3:8" ht="12.75">
      <c r="C798" s="4"/>
      <c r="F798" s="4"/>
      <c r="G798" s="4"/>
      <c r="H798" s="4"/>
    </row>
    <row r="799" spans="3:8" ht="12.75">
      <c r="C799" s="4"/>
      <c r="F799" s="4"/>
      <c r="G799" s="4"/>
      <c r="H799" s="4"/>
    </row>
    <row r="800" spans="3:8" ht="12.75">
      <c r="C800" s="4"/>
      <c r="F800" s="4"/>
      <c r="G800" s="4"/>
      <c r="H800" s="4"/>
    </row>
    <row r="801" spans="3:8" ht="12.75">
      <c r="C801" s="4"/>
      <c r="F801" s="4"/>
      <c r="G801" s="4"/>
      <c r="H801" s="4"/>
    </row>
    <row r="802" spans="3:8" ht="12.75">
      <c r="C802" s="4"/>
      <c r="F802" s="4"/>
      <c r="G802" s="4"/>
      <c r="H802" s="4"/>
    </row>
    <row r="803" spans="3:8" ht="12.75">
      <c r="C803" s="4"/>
      <c r="F803" s="4"/>
      <c r="G803" s="4"/>
      <c r="H803" s="4"/>
    </row>
    <row r="804" spans="3:8" ht="12.75">
      <c r="C804" s="4"/>
      <c r="F804" s="4"/>
      <c r="G804" s="4"/>
      <c r="H804" s="4"/>
    </row>
    <row r="805" spans="3:8" ht="12.75">
      <c r="C805" s="4"/>
      <c r="F805" s="4"/>
      <c r="G805" s="4"/>
      <c r="H805" s="4"/>
    </row>
    <row r="806" spans="3:8" ht="12.75">
      <c r="C806" s="4"/>
      <c r="F806" s="4"/>
      <c r="G806" s="4"/>
      <c r="H806" s="4"/>
    </row>
    <row r="807" spans="3:8" ht="12.75">
      <c r="C807" s="4"/>
      <c r="F807" s="4"/>
      <c r="G807" s="4"/>
      <c r="H807" s="4"/>
    </row>
    <row r="808" spans="3:8" ht="12.75">
      <c r="C808" s="4"/>
      <c r="F808" s="4"/>
      <c r="G808" s="4"/>
      <c r="H808" s="4"/>
    </row>
    <row r="809" spans="3:8" ht="12.75">
      <c r="C809" s="4"/>
      <c r="F809" s="4"/>
      <c r="G809" s="4"/>
      <c r="H809" s="4"/>
    </row>
    <row r="810" spans="3:8" ht="12.75">
      <c r="C810" s="4"/>
      <c r="F810" s="4"/>
      <c r="G810" s="4"/>
      <c r="H810" s="4"/>
    </row>
    <row r="811" spans="3:8" ht="12.75">
      <c r="C811" s="4"/>
      <c r="F811" s="4"/>
      <c r="G811" s="4"/>
      <c r="H811" s="4"/>
    </row>
    <row r="812" spans="3:8" ht="12.75">
      <c r="C812" s="4"/>
      <c r="F812" s="4"/>
      <c r="G812" s="4"/>
      <c r="H812" s="4"/>
    </row>
    <row r="813" spans="3:8" ht="12.75">
      <c r="C813" s="4"/>
      <c r="F813" s="4"/>
      <c r="G813" s="4"/>
      <c r="H813" s="4"/>
    </row>
    <row r="814" spans="3:8" ht="12.75">
      <c r="C814" s="4"/>
      <c r="F814" s="4"/>
      <c r="G814" s="4"/>
      <c r="H814" s="4"/>
    </row>
    <row r="815" spans="3:8" ht="12.75">
      <c r="C815" s="4"/>
      <c r="F815" s="4"/>
      <c r="G815" s="4"/>
      <c r="H815" s="4"/>
    </row>
    <row r="816" spans="3:8" ht="12.75">
      <c r="C816" s="4"/>
      <c r="F816" s="4"/>
      <c r="G816" s="4"/>
      <c r="H816" s="4"/>
    </row>
    <row r="817" spans="3:8" ht="12.75">
      <c r="C817" s="4"/>
      <c r="F817" s="4"/>
      <c r="G817" s="4"/>
      <c r="H817" s="4"/>
    </row>
    <row r="818" spans="3:8" ht="12.75">
      <c r="C818" s="4"/>
      <c r="F818" s="4"/>
      <c r="G818" s="4"/>
      <c r="H818" s="4"/>
    </row>
    <row r="819" spans="3:8" ht="12.75">
      <c r="C819" s="4"/>
      <c r="F819" s="4"/>
      <c r="G819" s="4"/>
      <c r="H819" s="4"/>
    </row>
    <row r="820" spans="3:8" ht="12.75">
      <c r="C820" s="4"/>
      <c r="F820" s="4"/>
      <c r="G820" s="4"/>
      <c r="H820" s="4"/>
    </row>
    <row r="821" spans="3:8" ht="12.75">
      <c r="C821" s="4"/>
      <c r="F821" s="4"/>
      <c r="G821" s="4"/>
      <c r="H821" s="4"/>
    </row>
    <row r="822" spans="3:8" ht="12.75">
      <c r="C822" s="4"/>
      <c r="F822" s="4"/>
      <c r="G822" s="4"/>
      <c r="H822" s="4"/>
    </row>
    <row r="823" spans="3:8" ht="12.75">
      <c r="C823" s="4"/>
      <c r="F823" s="4"/>
      <c r="G823" s="4"/>
      <c r="H823" s="4"/>
    </row>
    <row r="824" spans="3:8" ht="12.75">
      <c r="C824" s="4"/>
      <c r="F824" s="4"/>
      <c r="G824" s="4"/>
      <c r="H824" s="4"/>
    </row>
    <row r="825" spans="3:8" ht="12.75">
      <c r="C825" s="4"/>
      <c r="F825" s="4"/>
      <c r="G825" s="4"/>
      <c r="H825" s="4"/>
    </row>
    <row r="826" spans="3:8" ht="12.75">
      <c r="C826" s="4"/>
      <c r="F826" s="4"/>
      <c r="G826" s="4"/>
      <c r="H826" s="4"/>
    </row>
    <row r="827" spans="3:8" ht="12.75">
      <c r="C827" s="4"/>
      <c r="F827" s="4"/>
      <c r="G827" s="4"/>
      <c r="H827" s="4"/>
    </row>
    <row r="828" spans="3:8" ht="12.75">
      <c r="C828" s="4"/>
      <c r="F828" s="4"/>
      <c r="G828" s="4"/>
      <c r="H828" s="4"/>
    </row>
    <row r="829" spans="3:8" ht="12.75">
      <c r="C829" s="4"/>
      <c r="F829" s="4"/>
      <c r="G829" s="4"/>
      <c r="H829" s="4"/>
    </row>
    <row r="830" spans="3:8" ht="12.75">
      <c r="C830" s="4"/>
      <c r="F830" s="4"/>
      <c r="G830" s="4"/>
      <c r="H830" s="4"/>
    </row>
    <row r="831" spans="3:8" ht="12.75">
      <c r="C831" s="4"/>
      <c r="F831" s="4"/>
      <c r="G831" s="4"/>
      <c r="H831" s="4"/>
    </row>
    <row r="832" spans="3:8" ht="12.75">
      <c r="C832" s="4"/>
      <c r="F832" s="4"/>
      <c r="G832" s="4"/>
      <c r="H832" s="4"/>
    </row>
    <row r="833" spans="3:8" ht="12.75">
      <c r="C833" s="4"/>
      <c r="F833" s="4"/>
      <c r="G833" s="4"/>
      <c r="H833" s="4"/>
    </row>
    <row r="834" spans="3:8" ht="12.75">
      <c r="C834" s="4"/>
      <c r="F834" s="4"/>
      <c r="G834" s="4"/>
      <c r="H834" s="4"/>
    </row>
    <row r="835" spans="3:8" ht="12.75">
      <c r="C835" s="4"/>
      <c r="F835" s="4"/>
      <c r="G835" s="4"/>
      <c r="H835" s="4"/>
    </row>
    <row r="836" spans="3:8" ht="12.75">
      <c r="C836" s="4"/>
      <c r="F836" s="4"/>
      <c r="G836" s="4"/>
      <c r="H836" s="4"/>
    </row>
    <row r="837" spans="3:8" ht="12.75">
      <c r="C837" s="4"/>
      <c r="F837" s="4"/>
      <c r="G837" s="4"/>
      <c r="H837" s="4"/>
    </row>
    <row r="838" spans="3:8" ht="12.75">
      <c r="C838" s="4"/>
      <c r="F838" s="4"/>
      <c r="G838" s="4"/>
      <c r="H838" s="4"/>
    </row>
    <row r="839" spans="3:8" ht="12.75">
      <c r="C839" s="4"/>
      <c r="F839" s="4"/>
      <c r="G839" s="4"/>
      <c r="H839" s="4"/>
    </row>
    <row r="840" spans="3:8" ht="12.75">
      <c r="C840" s="4"/>
      <c r="F840" s="4"/>
      <c r="G840" s="4"/>
      <c r="H840" s="4"/>
    </row>
    <row r="841" spans="3:8" ht="12.75">
      <c r="C841" s="4"/>
      <c r="F841" s="4"/>
      <c r="G841" s="4"/>
      <c r="H841" s="4"/>
    </row>
    <row r="842" spans="3:8" ht="12.75">
      <c r="C842" s="4"/>
      <c r="F842" s="4"/>
      <c r="G842" s="4"/>
      <c r="H842" s="4"/>
    </row>
    <row r="843" spans="3:8" ht="12.75">
      <c r="C843" s="4"/>
      <c r="F843" s="4"/>
      <c r="G843" s="4"/>
      <c r="H843" s="4"/>
    </row>
    <row r="844" spans="3:8" ht="12.75">
      <c r="C844" s="4"/>
      <c r="F844" s="4"/>
      <c r="G844" s="4"/>
      <c r="H844" s="4"/>
    </row>
    <row r="845" spans="3:8" ht="12.75">
      <c r="C845" s="4"/>
      <c r="F845" s="4"/>
      <c r="G845" s="4"/>
      <c r="H845" s="4"/>
    </row>
    <row r="846" spans="3:8" ht="12.75">
      <c r="C846" s="4"/>
      <c r="F846" s="4"/>
      <c r="G846" s="4"/>
      <c r="H846" s="4"/>
    </row>
    <row r="847" spans="3:8" ht="12.75">
      <c r="C847" s="4"/>
      <c r="F847" s="4"/>
      <c r="G847" s="4"/>
      <c r="H847" s="4"/>
    </row>
    <row r="848" spans="3:8" ht="12.75">
      <c r="C848" s="4"/>
      <c r="F848" s="4"/>
      <c r="G848" s="4"/>
      <c r="H848" s="4"/>
    </row>
    <row r="849" spans="3:8" ht="12.75">
      <c r="C849" s="4"/>
      <c r="F849" s="4"/>
      <c r="G849" s="4"/>
      <c r="H849" s="4"/>
    </row>
    <row r="850" spans="3:8" ht="12.75">
      <c r="C850" s="4"/>
      <c r="F850" s="4"/>
      <c r="G850" s="4"/>
      <c r="H850" s="4"/>
    </row>
    <row r="851" spans="3:8" ht="12.75">
      <c r="C851" s="4"/>
      <c r="F851" s="4"/>
      <c r="G851" s="4"/>
      <c r="H851" s="4"/>
    </row>
    <row r="852" spans="3:8" ht="12.75">
      <c r="C852" s="4"/>
      <c r="F852" s="4"/>
      <c r="G852" s="4"/>
      <c r="H852" s="4"/>
    </row>
    <row r="853" spans="3:8" ht="12.75">
      <c r="C853" s="4"/>
      <c r="F853" s="4"/>
      <c r="G853" s="4"/>
      <c r="H853" s="4"/>
    </row>
    <row r="854" spans="3:8" ht="12.75">
      <c r="C854" s="4"/>
      <c r="F854" s="4"/>
      <c r="G854" s="4"/>
      <c r="H854" s="4"/>
    </row>
    <row r="855" spans="3:8" ht="12.75">
      <c r="C855" s="4"/>
      <c r="F855" s="4"/>
      <c r="G855" s="4"/>
      <c r="H855" s="4"/>
    </row>
    <row r="856" spans="3:8" ht="12.75">
      <c r="C856" s="4"/>
      <c r="F856" s="4"/>
      <c r="G856" s="4"/>
      <c r="H856" s="4"/>
    </row>
    <row r="857" spans="3:8" ht="12.75">
      <c r="C857" s="4"/>
      <c r="F857" s="4"/>
      <c r="G857" s="4"/>
      <c r="H857" s="4"/>
    </row>
    <row r="858" spans="3:8" ht="12.75">
      <c r="C858" s="4"/>
      <c r="F858" s="4"/>
      <c r="G858" s="4"/>
      <c r="H858" s="4"/>
    </row>
    <row r="859" spans="3:8" ht="12.75">
      <c r="C859" s="4"/>
      <c r="F859" s="4"/>
      <c r="G859" s="4"/>
      <c r="H859" s="4"/>
    </row>
    <row r="860" spans="3:8" ht="12.75">
      <c r="C860" s="4"/>
      <c r="F860" s="4"/>
      <c r="G860" s="4"/>
      <c r="H860" s="4"/>
    </row>
    <row r="861" spans="3:8" ht="12.75">
      <c r="C861" s="4"/>
      <c r="F861" s="4"/>
      <c r="G861" s="4"/>
      <c r="H861" s="4"/>
    </row>
    <row r="862" spans="3:8" ht="12.75">
      <c r="C862" s="4"/>
      <c r="F862" s="4"/>
      <c r="G862" s="4"/>
      <c r="H862" s="4"/>
    </row>
    <row r="863" spans="3:8" ht="12.75">
      <c r="C863" s="4"/>
      <c r="F863" s="4"/>
      <c r="G863" s="4"/>
      <c r="H863" s="4"/>
    </row>
    <row r="864" spans="3:8" ht="12.75">
      <c r="C864" s="4"/>
      <c r="F864" s="4"/>
      <c r="G864" s="4"/>
      <c r="H864" s="4"/>
    </row>
    <row r="865" spans="3:8" ht="12.75">
      <c r="C865" s="4"/>
      <c r="F865" s="4"/>
      <c r="G865" s="4"/>
      <c r="H865" s="4"/>
    </row>
    <row r="866" spans="3:8" ht="12.75">
      <c r="C866" s="4"/>
      <c r="F866" s="4"/>
      <c r="G866" s="4"/>
      <c r="H866" s="4"/>
    </row>
    <row r="867" spans="3:8" ht="12.75">
      <c r="C867" s="4"/>
      <c r="F867" s="4"/>
      <c r="G867" s="4"/>
      <c r="H867" s="4"/>
    </row>
    <row r="868" spans="3:8" ht="12.75">
      <c r="C868" s="4"/>
      <c r="F868" s="4"/>
      <c r="G868" s="4"/>
      <c r="H868" s="4"/>
    </row>
    <row r="869" spans="3:8" ht="12.75">
      <c r="C869" s="4"/>
      <c r="F869" s="4"/>
      <c r="G869" s="4"/>
      <c r="H869" s="4"/>
    </row>
    <row r="870" spans="3:8" ht="12.75">
      <c r="C870" s="4"/>
      <c r="F870" s="4"/>
      <c r="G870" s="4"/>
      <c r="H870" s="4"/>
    </row>
    <row r="871" spans="3:8" ht="12.75">
      <c r="C871" s="4"/>
      <c r="F871" s="4"/>
      <c r="G871" s="4"/>
      <c r="H871" s="4"/>
    </row>
    <row r="872" spans="3:8" ht="12.75">
      <c r="C872" s="4"/>
      <c r="F872" s="4"/>
      <c r="G872" s="4"/>
      <c r="H872" s="4"/>
    </row>
    <row r="873" spans="3:8" ht="12.75">
      <c r="C873" s="4"/>
      <c r="F873" s="4"/>
      <c r="G873" s="4"/>
      <c r="H873" s="4"/>
    </row>
    <row r="874" spans="3:8" ht="12.75">
      <c r="C874" s="4"/>
      <c r="F874" s="4"/>
      <c r="G874" s="4"/>
      <c r="H874" s="4"/>
    </row>
    <row r="875" spans="3:8" ht="12.75">
      <c r="C875" s="4"/>
      <c r="F875" s="4"/>
      <c r="G875" s="4"/>
      <c r="H875" s="4"/>
    </row>
    <row r="876" spans="3:8" ht="12.75">
      <c r="C876" s="4"/>
      <c r="F876" s="4"/>
      <c r="G876" s="4"/>
      <c r="H876" s="4"/>
    </row>
    <row r="877" spans="3:8" ht="12.75">
      <c r="C877" s="4"/>
      <c r="F877" s="4"/>
      <c r="G877" s="4"/>
      <c r="H877" s="4"/>
    </row>
    <row r="878" spans="3:8" ht="12.75">
      <c r="C878" s="4"/>
      <c r="F878" s="4"/>
      <c r="G878" s="4"/>
      <c r="H878" s="4"/>
    </row>
    <row r="879" spans="3:8" ht="12.75">
      <c r="C879" s="4"/>
      <c r="F879" s="4"/>
      <c r="G879" s="4"/>
      <c r="H879" s="4"/>
    </row>
    <row r="880" spans="3:8" ht="12.75">
      <c r="C880" s="4"/>
      <c r="F880" s="4"/>
      <c r="G880" s="4"/>
      <c r="H880" s="4"/>
    </row>
    <row r="881" spans="3:8" ht="12.75">
      <c r="C881" s="4"/>
      <c r="F881" s="4"/>
      <c r="G881" s="4"/>
      <c r="H881" s="4"/>
    </row>
    <row r="882" spans="3:8" ht="12.75">
      <c r="C882" s="4"/>
      <c r="F882" s="4"/>
      <c r="G882" s="4"/>
      <c r="H882" s="4"/>
    </row>
    <row r="883" spans="3:8" ht="12.75">
      <c r="C883" s="4"/>
      <c r="F883" s="4"/>
      <c r="G883" s="4"/>
      <c r="H883" s="4"/>
    </row>
    <row r="884" spans="3:8" ht="12.75">
      <c r="C884" s="4"/>
      <c r="F884" s="4"/>
      <c r="G884" s="4"/>
      <c r="H884" s="4"/>
    </row>
    <row r="885" spans="3:8" ht="12.75">
      <c r="C885" s="4"/>
      <c r="F885" s="4"/>
      <c r="G885" s="4"/>
      <c r="H885" s="4"/>
    </row>
    <row r="886" spans="3:8" ht="12.75">
      <c r="C886" s="4"/>
      <c r="F886" s="4"/>
      <c r="G886" s="4"/>
      <c r="H886" s="4"/>
    </row>
    <row r="887" spans="3:8" ht="12.75">
      <c r="C887" s="4"/>
      <c r="F887" s="4"/>
      <c r="G887" s="4"/>
      <c r="H887" s="4"/>
    </row>
    <row r="888" spans="3:8" ht="12.75">
      <c r="C888" s="4"/>
      <c r="F888" s="4"/>
      <c r="G888" s="4"/>
      <c r="H888" s="4"/>
    </row>
    <row r="889" spans="3:8" ht="12.75">
      <c r="C889" s="4"/>
      <c r="F889" s="4"/>
      <c r="G889" s="4"/>
      <c r="H889" s="4"/>
    </row>
    <row r="890" spans="3:8" ht="12.75">
      <c r="C890" s="4"/>
      <c r="F890" s="4"/>
      <c r="G890" s="4"/>
      <c r="H890" s="4"/>
    </row>
    <row r="891" spans="3:8" ht="12.75">
      <c r="C891" s="4"/>
      <c r="F891" s="4"/>
      <c r="G891" s="4"/>
      <c r="H891" s="4"/>
    </row>
    <row r="892" spans="3:8" ht="12.75">
      <c r="C892" s="4"/>
      <c r="F892" s="4"/>
      <c r="G892" s="4"/>
      <c r="H892" s="4"/>
    </row>
    <row r="893" spans="3:8" ht="12.75">
      <c r="C893" s="4"/>
      <c r="F893" s="4"/>
      <c r="G893" s="4"/>
      <c r="H893" s="4"/>
    </row>
    <row r="894" spans="3:8" ht="12.75">
      <c r="C894" s="4"/>
      <c r="F894" s="4"/>
      <c r="G894" s="4"/>
      <c r="H894" s="4"/>
    </row>
    <row r="895" spans="3:8" ht="12.75">
      <c r="C895" s="4"/>
      <c r="F895" s="4"/>
      <c r="G895" s="4"/>
      <c r="H895" s="4"/>
    </row>
    <row r="896" spans="3:8" ht="12.75">
      <c r="C896" s="4"/>
      <c r="F896" s="4"/>
      <c r="G896" s="4"/>
      <c r="H896" s="4"/>
    </row>
    <row r="897" spans="3:8" ht="12.75">
      <c r="C897" s="4"/>
      <c r="F897" s="4"/>
      <c r="G897" s="4"/>
      <c r="H897" s="4"/>
    </row>
    <row r="898" spans="3:8" ht="12.75">
      <c r="C898" s="4"/>
      <c r="F898" s="4"/>
      <c r="G898" s="4"/>
      <c r="H898" s="4"/>
    </row>
    <row r="899" spans="3:8" ht="12.75">
      <c r="C899" s="4"/>
      <c r="F899" s="4"/>
      <c r="G899" s="4"/>
      <c r="H899" s="4"/>
    </row>
    <row r="900" spans="3:8" ht="12.75">
      <c r="C900" s="4"/>
      <c r="F900" s="4"/>
      <c r="G900" s="4"/>
      <c r="H900" s="4"/>
    </row>
    <row r="901" spans="3:8" ht="12.75">
      <c r="C901" s="4"/>
      <c r="F901" s="4"/>
      <c r="G901" s="4"/>
      <c r="H901" s="4"/>
    </row>
    <row r="902" spans="3:8" ht="12.75">
      <c r="C902" s="4"/>
      <c r="F902" s="4"/>
      <c r="G902" s="4"/>
      <c r="H902" s="4"/>
    </row>
    <row r="903" spans="3:8" ht="12.75">
      <c r="C903" s="4"/>
      <c r="F903" s="4"/>
      <c r="G903" s="4"/>
      <c r="H903" s="4"/>
    </row>
    <row r="904" spans="3:8" ht="12.75">
      <c r="C904" s="4"/>
      <c r="F904" s="4"/>
      <c r="G904" s="4"/>
      <c r="H904" s="4"/>
    </row>
    <row r="905" spans="3:8" ht="12.75">
      <c r="C905" s="4"/>
      <c r="F905" s="4"/>
      <c r="G905" s="4"/>
      <c r="H905" s="4"/>
    </row>
    <row r="906" spans="3:8" ht="12.75">
      <c r="C906" s="4"/>
      <c r="F906" s="4"/>
      <c r="G906" s="4"/>
      <c r="H906" s="4"/>
    </row>
    <row r="907" spans="3:8" ht="12.75">
      <c r="C907" s="4"/>
      <c r="F907" s="4"/>
      <c r="G907" s="4"/>
      <c r="H907" s="4"/>
    </row>
    <row r="908" spans="3:8" ht="12.75">
      <c r="C908" s="4"/>
      <c r="F908" s="4"/>
      <c r="G908" s="4"/>
      <c r="H908" s="4"/>
    </row>
    <row r="909" spans="3:8" ht="12.75">
      <c r="C909" s="4"/>
      <c r="F909" s="4"/>
      <c r="G909" s="4"/>
      <c r="H909" s="4"/>
    </row>
    <row r="910" spans="3:8" ht="12.75">
      <c r="C910" s="4"/>
      <c r="F910" s="4"/>
      <c r="G910" s="4"/>
      <c r="H910" s="4"/>
    </row>
    <row r="911" spans="3:8" ht="12.75">
      <c r="C911" s="4"/>
      <c r="F911" s="4"/>
      <c r="G911" s="4"/>
      <c r="H911" s="4"/>
    </row>
    <row r="912" spans="3:8" ht="12.75">
      <c r="C912" s="4"/>
      <c r="F912" s="4"/>
      <c r="G912" s="4"/>
      <c r="H912" s="4"/>
    </row>
    <row r="913" spans="3:8" ht="12.75">
      <c r="C913" s="4"/>
      <c r="F913" s="4"/>
      <c r="G913" s="4"/>
      <c r="H913" s="4"/>
    </row>
    <row r="914" spans="3:8" ht="12.75">
      <c r="C914" s="4"/>
      <c r="F914" s="4"/>
      <c r="G914" s="4"/>
      <c r="H914" s="4"/>
    </row>
    <row r="915" spans="3:8" ht="12.75">
      <c r="C915" s="4"/>
      <c r="F915" s="4"/>
      <c r="G915" s="4"/>
      <c r="H915" s="4"/>
    </row>
    <row r="916" spans="3:8" ht="12.75">
      <c r="C916" s="4"/>
      <c r="F916" s="4"/>
      <c r="G916" s="4"/>
      <c r="H916" s="4"/>
    </row>
    <row r="917" spans="3:8" ht="12.75">
      <c r="C917" s="4"/>
      <c r="F917" s="4"/>
      <c r="G917" s="4"/>
      <c r="H917" s="4"/>
    </row>
    <row r="918" spans="3:8" ht="12.75">
      <c r="C918" s="4"/>
      <c r="F918" s="4"/>
      <c r="G918" s="4"/>
      <c r="H918" s="4"/>
    </row>
    <row r="919" spans="3:8" ht="12.75">
      <c r="C919" s="4"/>
      <c r="F919" s="4"/>
      <c r="G919" s="4"/>
      <c r="H919" s="4"/>
    </row>
    <row r="920" spans="3:8" ht="12.75">
      <c r="C920" s="4"/>
      <c r="F920" s="4"/>
      <c r="G920" s="4"/>
      <c r="H920" s="4"/>
    </row>
    <row r="921" spans="3:8" ht="12.75">
      <c r="C921" s="4"/>
      <c r="F921" s="4"/>
      <c r="G921" s="4"/>
      <c r="H921" s="4"/>
    </row>
    <row r="922" spans="3:8" ht="12.75">
      <c r="C922" s="4"/>
      <c r="F922" s="4"/>
      <c r="G922" s="4"/>
      <c r="H922" s="4"/>
    </row>
    <row r="923" spans="3:8" ht="12.75">
      <c r="C923" s="4"/>
      <c r="F923" s="4"/>
      <c r="G923" s="4"/>
      <c r="H923" s="4"/>
    </row>
    <row r="924" spans="3:8" ht="12.75">
      <c r="C924" s="4"/>
      <c r="F924" s="4"/>
      <c r="G924" s="4"/>
      <c r="H924" s="4"/>
    </row>
    <row r="925" spans="3:8" ht="12.75">
      <c r="C925" s="4"/>
      <c r="F925" s="4"/>
      <c r="G925" s="4"/>
      <c r="H925" s="4"/>
    </row>
    <row r="926" spans="3:8" ht="12.75">
      <c r="C926" s="4"/>
      <c r="F926" s="4"/>
      <c r="G926" s="4"/>
      <c r="H926" s="4"/>
    </row>
    <row r="927" spans="3:8" ht="12.75">
      <c r="C927" s="4"/>
      <c r="F927" s="4"/>
      <c r="G927" s="4"/>
      <c r="H927" s="4"/>
    </row>
    <row r="928" spans="3:8" ht="12.75">
      <c r="C928" s="4"/>
      <c r="F928" s="4"/>
      <c r="G928" s="4"/>
      <c r="H928" s="4"/>
    </row>
    <row r="929" spans="3:8" ht="12.75">
      <c r="C929" s="4"/>
      <c r="F929" s="4"/>
      <c r="G929" s="4"/>
      <c r="H929" s="4"/>
    </row>
    <row r="930" spans="3:8" ht="12.75">
      <c r="C930" s="4"/>
      <c r="F930" s="4"/>
      <c r="G930" s="4"/>
      <c r="H930" s="4"/>
    </row>
    <row r="931" spans="3:8" ht="12.75">
      <c r="C931" s="4"/>
      <c r="F931" s="4"/>
      <c r="G931" s="4"/>
      <c r="H931" s="4"/>
    </row>
    <row r="932" spans="3:8" ht="12.75">
      <c r="C932" s="4"/>
      <c r="F932" s="4"/>
      <c r="G932" s="4"/>
      <c r="H932" s="4"/>
    </row>
    <row r="933" spans="3:8" ht="12.75">
      <c r="C933" s="4"/>
      <c r="F933" s="4"/>
      <c r="G933" s="4"/>
      <c r="H933" s="4"/>
    </row>
    <row r="934" spans="3:8" ht="12.75">
      <c r="C934" s="4"/>
      <c r="F934" s="4"/>
      <c r="G934" s="4"/>
      <c r="H934" s="4"/>
    </row>
    <row r="935" spans="3:8" ht="12.75">
      <c r="C935" s="4"/>
      <c r="F935" s="4"/>
      <c r="G935" s="4"/>
      <c r="H935" s="4"/>
    </row>
    <row r="936" spans="3:8" ht="12.75">
      <c r="C936" s="4"/>
      <c r="F936" s="4"/>
      <c r="G936" s="4"/>
      <c r="H936" s="4"/>
    </row>
    <row r="937" spans="3:8" ht="12.75">
      <c r="C937" s="4"/>
      <c r="F937" s="4"/>
      <c r="G937" s="4"/>
      <c r="H937" s="4"/>
    </row>
    <row r="938" spans="3:8" ht="12.75">
      <c r="C938" s="4"/>
      <c r="F938" s="4"/>
      <c r="G938" s="4"/>
      <c r="H938" s="4"/>
    </row>
    <row r="939" spans="3:8" ht="12.75">
      <c r="C939" s="4"/>
      <c r="F939" s="4"/>
      <c r="G939" s="4"/>
      <c r="H939" s="4"/>
    </row>
    <row r="940" spans="3:8" ht="12.75">
      <c r="C940" s="4"/>
      <c r="F940" s="4"/>
      <c r="G940" s="4"/>
      <c r="H940" s="4"/>
    </row>
    <row r="941" spans="3:8" ht="12.75">
      <c r="C941" s="4"/>
      <c r="F941" s="4"/>
      <c r="G941" s="4"/>
      <c r="H941" s="4"/>
    </row>
    <row r="942" spans="3:8" ht="12.75">
      <c r="C942" s="4"/>
      <c r="F942" s="4"/>
      <c r="G942" s="4"/>
      <c r="H942" s="4"/>
    </row>
    <row r="943" spans="3:8" ht="12.75">
      <c r="C943" s="4"/>
      <c r="F943" s="4"/>
      <c r="G943" s="4"/>
      <c r="H943" s="4"/>
    </row>
    <row r="944" spans="3:8" ht="12.75">
      <c r="C944" s="4"/>
      <c r="F944" s="4"/>
      <c r="G944" s="4"/>
      <c r="H944" s="4"/>
    </row>
    <row r="945" spans="3:8" ht="12.75">
      <c r="C945" s="4"/>
      <c r="F945" s="4"/>
      <c r="G945" s="4"/>
      <c r="H945" s="4"/>
    </row>
    <row r="946" spans="3:8" ht="12.75">
      <c r="C946" s="4"/>
      <c r="F946" s="4"/>
      <c r="G946" s="4"/>
      <c r="H946" s="4"/>
    </row>
    <row r="947" spans="3:8" ht="12.75">
      <c r="C947" s="4"/>
      <c r="F947" s="4"/>
      <c r="G947" s="4"/>
      <c r="H947" s="4"/>
    </row>
    <row r="948" spans="3:8" ht="12.75">
      <c r="C948" s="4"/>
      <c r="F948" s="4"/>
      <c r="G948" s="4"/>
      <c r="H948" s="4"/>
    </row>
    <row r="949" spans="3:8" ht="12.75">
      <c r="C949" s="4"/>
      <c r="F949" s="4"/>
      <c r="G949" s="4"/>
      <c r="H949" s="4"/>
    </row>
    <row r="950" spans="3:8" ht="12.75">
      <c r="C950" s="4"/>
      <c r="F950" s="4"/>
      <c r="G950" s="4"/>
      <c r="H950" s="4"/>
    </row>
    <row r="951" spans="3:8" ht="12.75">
      <c r="C951" s="4"/>
      <c r="F951" s="4"/>
      <c r="G951" s="4"/>
      <c r="H951" s="4"/>
    </row>
    <row r="952" spans="3:8" ht="12.75">
      <c r="C952" s="4"/>
      <c r="F952" s="4"/>
      <c r="G952" s="4"/>
      <c r="H952" s="4"/>
    </row>
    <row r="953" spans="3:8" ht="12.75">
      <c r="C953" s="4"/>
      <c r="F953" s="4"/>
      <c r="G953" s="4"/>
      <c r="H953" s="4"/>
    </row>
    <row r="954" spans="3:8" ht="12.75">
      <c r="C954" s="4"/>
      <c r="F954" s="4"/>
      <c r="G954" s="4"/>
      <c r="H954" s="4"/>
    </row>
    <row r="955" spans="3:8" ht="12.75">
      <c r="C955" s="4"/>
      <c r="F955" s="4"/>
      <c r="G955" s="4"/>
      <c r="H955" s="4"/>
    </row>
    <row r="956" spans="3:8" ht="12.75">
      <c r="C956" s="4"/>
      <c r="F956" s="4"/>
      <c r="G956" s="4"/>
      <c r="H956" s="4"/>
    </row>
    <row r="957" spans="3:8" ht="12.75">
      <c r="C957" s="4"/>
      <c r="F957" s="4"/>
      <c r="G957" s="4"/>
      <c r="H957" s="4"/>
    </row>
    <row r="958" spans="3:8" ht="12.75">
      <c r="C958" s="4"/>
      <c r="F958" s="4"/>
      <c r="G958" s="4"/>
      <c r="H958" s="4"/>
    </row>
    <row r="959" spans="3:8" ht="12.75">
      <c r="C959" s="4"/>
      <c r="F959" s="4"/>
      <c r="G959" s="4"/>
      <c r="H959" s="4"/>
    </row>
    <row r="960" spans="3:8" ht="12.75">
      <c r="C960" s="4"/>
      <c r="F960" s="4"/>
      <c r="G960" s="4"/>
      <c r="H960" s="4"/>
    </row>
    <row r="961" spans="3:8" ht="12.75">
      <c r="C961" s="4"/>
      <c r="F961" s="4"/>
      <c r="G961" s="4"/>
      <c r="H961" s="4"/>
    </row>
    <row r="962" spans="3:8" ht="12.75">
      <c r="C962" s="4"/>
      <c r="F962" s="4"/>
      <c r="G962" s="4"/>
      <c r="H962" s="4"/>
    </row>
    <row r="963" spans="3:8" ht="12.75">
      <c r="C963" s="4"/>
      <c r="F963" s="4"/>
      <c r="G963" s="4"/>
      <c r="H963" s="4"/>
    </row>
    <row r="964" spans="3:8" ht="12.75">
      <c r="C964" s="4"/>
      <c r="F964" s="4"/>
      <c r="G964" s="4"/>
      <c r="H964" s="4"/>
    </row>
    <row r="965" spans="3:8" ht="12.75">
      <c r="C965" s="4"/>
      <c r="F965" s="4"/>
      <c r="G965" s="4"/>
      <c r="H965" s="4"/>
    </row>
    <row r="966" spans="3:8" ht="12.75">
      <c r="C966" s="4"/>
      <c r="F966" s="4"/>
      <c r="G966" s="4"/>
      <c r="H966" s="4"/>
    </row>
    <row r="967" spans="3:8" ht="12.75">
      <c r="C967" s="4"/>
      <c r="F967" s="4"/>
      <c r="G967" s="4"/>
      <c r="H967" s="4"/>
    </row>
    <row r="968" spans="3:8" ht="12.75">
      <c r="C968" s="4"/>
      <c r="F968" s="4"/>
      <c r="G968" s="4"/>
      <c r="H968" s="4"/>
    </row>
    <row r="969" spans="3:8" ht="12.75">
      <c r="C969" s="4"/>
      <c r="F969" s="4"/>
      <c r="G969" s="4"/>
      <c r="H969" s="4"/>
    </row>
    <row r="970" spans="3:8" ht="12.75">
      <c r="C970" s="4"/>
      <c r="F970" s="4"/>
      <c r="G970" s="4"/>
      <c r="H970" s="4"/>
    </row>
    <row r="971" spans="3:8" ht="12.75">
      <c r="C971" s="4"/>
      <c r="F971" s="4"/>
      <c r="G971" s="4"/>
      <c r="H971" s="4"/>
    </row>
    <row r="972" spans="3:8" ht="12.75">
      <c r="C972" s="4"/>
      <c r="F972" s="4"/>
      <c r="G972" s="4"/>
      <c r="H972" s="4"/>
    </row>
    <row r="973" spans="3:8" ht="12.75">
      <c r="C973" s="4"/>
      <c r="F973" s="4"/>
      <c r="G973" s="4"/>
      <c r="H973" s="4"/>
    </row>
    <row r="974" spans="3:8" ht="12.75">
      <c r="C974" s="4"/>
      <c r="F974" s="4"/>
      <c r="G974" s="4"/>
      <c r="H974" s="4"/>
    </row>
  </sheetData>
  <sheetProtection/>
  <mergeCells count="5">
    <mergeCell ref="AB3:AC3"/>
    <mergeCell ref="F3:G3"/>
    <mergeCell ref="AD3:AE3"/>
    <mergeCell ref="AF3:AG3"/>
    <mergeCell ref="A534:AG534"/>
  </mergeCells>
  <printOptions/>
  <pageMargins left="0.4" right="0.51" top="0.79" bottom="0.39" header="0.59" footer="0.22"/>
  <pageSetup fitToHeight="12" fitToWidth="1" horizontalDpi="600" verticalDpi="600" orientation="landscape" scale="75" r:id="rId1"/>
  <headerFooter alignWithMargins="0">
    <oddHeader>&amp;C17245</oddHeader>
    <oddFooter>&amp;C&amp;P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rubardta</dc:creator>
  <cp:keywords/>
  <dc:description/>
  <cp:lastModifiedBy>Blossey, Linda</cp:lastModifiedBy>
  <cp:lastPrinted>2011-12-13T17:49:41Z</cp:lastPrinted>
  <dcterms:created xsi:type="dcterms:W3CDTF">2011-10-12T22:53:45Z</dcterms:created>
  <dcterms:modified xsi:type="dcterms:W3CDTF">2011-12-13T17:58:35Z</dcterms:modified>
  <cp:category/>
  <cp:version/>
  <cp:contentType/>
  <cp:contentStatus/>
</cp:coreProperties>
</file>