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28680" yWindow="65416" windowWidth="29040" windowHeight="1584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<sst xmlns="http://schemas.openxmlformats.org/spreadsheetml/2006/main" count="44" uniqueCount="44">
  <si>
    <t>Assumes that King County occupies 104,247 sf of space currently leased (86,998) plus optional new occupancy space (17,249 sf), paying no base rent. Assumes that all other tenants do not renew at the end of their lease terms, and that no vacant space is leased. Assumes King County continues to occupy space at expiration Benefit analysis accounts for payment of debt service based loan for 100% of $36,640,000 purchase price for 20‐year amortizing payments at assumed KC cost of funds at $2,970,000/yr.  Benefit analysis includes accounting for not paying contract rent that would be owed to owner if the property is not purchased, and for the equity buildup resulting from paying down the loan amount by the principal portion of debt service each year.</t>
  </si>
  <si>
    <t>2024 full year
Forecast</t>
  </si>
  <si>
    <t>July -Dec 2024 Forecast</t>
  </si>
  <si>
    <t>2025
Forecast</t>
  </si>
  <si>
    <t>2026
Forecast</t>
  </si>
  <si>
    <t xml:space="preserve">notes - scenario 1: no new leases and no renewals of current tenants, leases begin to expire in 2026 </t>
  </si>
  <si>
    <r>
      <rPr>
        <sz val="8.5"/>
        <rFont val="Times New Roman"/>
        <family val="1"/>
      </rPr>
      <t>Rental Income</t>
    </r>
  </si>
  <si>
    <t>Expense Recoveries</t>
  </si>
  <si>
    <t xml:space="preserve"> Other Income</t>
  </si>
  <si>
    <r>
      <rPr>
        <b/>
        <i/>
        <sz val="8.5"/>
        <rFont val="Times New Roman"/>
        <family val="1"/>
      </rPr>
      <t>Total Potential Revenue</t>
    </r>
  </si>
  <si>
    <r>
      <rPr>
        <sz val="8.5"/>
        <rFont val="Times New Roman"/>
        <family val="1"/>
      </rPr>
      <t>Less Credit Loss</t>
    </r>
  </si>
  <si>
    <t>definition: estimate of non-collectible rents (estimate 1-2% of revenue is standard - 1% asssumed)</t>
  </si>
  <si>
    <r>
      <rPr>
        <b/>
        <sz val="8.5"/>
        <rFont val="Times New Roman"/>
        <family val="1"/>
      </rPr>
      <t>Effective Gross Income</t>
    </r>
  </si>
  <si>
    <r>
      <rPr>
        <sz val="8.5"/>
        <rFont val="Times New Roman"/>
        <family val="1"/>
      </rPr>
      <t>Cleaning</t>
    </r>
  </si>
  <si>
    <r>
      <rPr>
        <sz val="8.5"/>
        <rFont val="Times New Roman"/>
        <family val="1"/>
      </rPr>
      <t>Repairs &amp; Maintenance</t>
    </r>
  </si>
  <si>
    <r>
      <rPr>
        <sz val="8.5"/>
        <rFont val="Times New Roman"/>
        <family val="1"/>
      </rPr>
      <t>Utilities</t>
    </r>
  </si>
  <si>
    <r>
      <rPr>
        <sz val="8.5"/>
        <rFont val="Times New Roman"/>
        <family val="1"/>
      </rPr>
      <t>Security &amp; Grounds</t>
    </r>
  </si>
  <si>
    <r>
      <rPr>
        <sz val="8.5"/>
        <rFont val="Times New Roman"/>
        <family val="1"/>
      </rPr>
      <t>Administration</t>
    </r>
  </si>
  <si>
    <r>
      <rPr>
        <sz val="8.5"/>
        <rFont val="Times New Roman"/>
        <family val="1"/>
      </rPr>
      <t>Management</t>
    </r>
  </si>
  <si>
    <r>
      <rPr>
        <b/>
        <i/>
        <sz val="8.5"/>
        <rFont val="Times New Roman"/>
        <family val="1"/>
      </rPr>
      <t>Total Variable Expenses</t>
    </r>
  </si>
  <si>
    <r>
      <rPr>
        <sz val="8.5"/>
        <rFont val="Times New Roman"/>
        <family val="1"/>
      </rPr>
      <t>Building Insurance</t>
    </r>
  </si>
  <si>
    <t>adjusted to assume KC Risk estimate for building insurance based on 2025 budget assumptions</t>
  </si>
  <si>
    <r>
      <rPr>
        <b/>
        <i/>
        <sz val="8.5"/>
        <rFont val="Times New Roman"/>
        <family val="1"/>
      </rPr>
      <t>Total Fixed Expenses</t>
    </r>
  </si>
  <si>
    <t>removed ad valorem property taxes - not applicable - Lease excise tax would be paid by tenants so would be a neutral pass-through</t>
  </si>
  <si>
    <r>
      <rPr>
        <b/>
        <i/>
        <sz val="8.5"/>
        <rFont val="Times New Roman"/>
        <family val="1"/>
      </rPr>
      <t>Non Recoverable Expenses</t>
    </r>
  </si>
  <si>
    <t>definition: operating expenses not recoverable from tenants</t>
  </si>
  <si>
    <r>
      <rPr>
        <b/>
        <sz val="8.5"/>
        <rFont val="Times New Roman"/>
        <family val="1"/>
      </rPr>
      <t>Total Expenses</t>
    </r>
  </si>
  <si>
    <r>
      <rPr>
        <b/>
        <sz val="8.5"/>
        <rFont val="Times New Roman"/>
        <family val="1"/>
      </rPr>
      <t>Net Operating Income</t>
    </r>
  </si>
  <si>
    <r>
      <rPr>
        <sz val="8.5"/>
        <rFont val="Times New Roman"/>
        <family val="1"/>
      </rPr>
      <t>Less Capital Leasing Costs (TIs &amp; Leasing Commissions)</t>
    </r>
  </si>
  <si>
    <r>
      <rPr>
        <b/>
        <sz val="8.5"/>
        <rFont val="Times New Roman"/>
        <family val="1"/>
      </rPr>
      <t>Cash Flow before Debt Service</t>
    </r>
  </si>
  <si>
    <r>
      <rPr>
        <sz val="8.5"/>
        <rFont val="Times New Roman"/>
        <family val="1"/>
      </rPr>
      <t>Less KC Debt Sevice for 100% finance of Purchase price</t>
    </r>
  </si>
  <si>
    <t>based on PSB debt schedule assumptions</t>
  </si>
  <si>
    <r>
      <rPr>
        <b/>
        <sz val="8.5"/>
        <rFont val="Times New Roman"/>
        <family val="1"/>
      </rPr>
      <t>Cash Flow after Debt Service</t>
    </r>
  </si>
  <si>
    <r>
      <rPr>
        <sz val="8.5"/>
        <rFont val="Times New Roman"/>
        <family val="1"/>
      </rPr>
      <t>Plus KC Savings for not paying Contract Rent</t>
    </r>
  </si>
  <si>
    <r>
      <rPr>
        <sz val="8.5"/>
        <rFont val="Times New Roman"/>
        <family val="1"/>
      </rPr>
      <t>Plus Equity Buildup for Debt Paydown of Principal</t>
    </r>
  </si>
  <si>
    <r>
      <rPr>
        <b/>
        <sz val="8.5"/>
        <rFont val="Times New Roman"/>
        <family val="1"/>
      </rPr>
      <t>= Net Benefit to KC for Owning versus Leasing Property</t>
    </r>
  </si>
  <si>
    <t xml:space="preserve"> = Net Benefit to KC for Owning v. Leasing w/o Equity Buildup Included </t>
  </si>
  <si>
    <t>July 2024 - Dec 2026</t>
  </si>
  <si>
    <r>
      <rPr>
        <b/>
        <sz val="9.5"/>
        <rFont val="Times New Roman"/>
        <family val="1"/>
      </rPr>
      <t>Net Present Value of Benefit @ 7% Discount Rate:</t>
    </r>
  </si>
  <si>
    <t>removed net present value calculation - not relevant for current analysis</t>
  </si>
  <si>
    <r>
      <t>Dexter Horton Building: 5-Year Benefit Analysis for King County Ownership</t>
    </r>
    <r>
      <rPr>
        <b/>
        <sz val="12"/>
        <color rgb="FFC00000"/>
        <rFont val="Times New Roman"/>
        <family val="1"/>
      </rPr>
      <t xml:space="preserve">    COUNCIL STAFF ANALYSIS </t>
    </r>
  </si>
  <si>
    <t xml:space="preserve">Projection based on information provided by the executive in "Scenario 1" and the initial pro forma provided 5/20 </t>
  </si>
  <si>
    <t>Sum Total of Net Benefit for July 2024 through December 2028:</t>
  </si>
  <si>
    <t>Sum Total of Net Benefit for July 2024 through December 2028 (w/o Equity Buildup):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</si>
</sst>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3" formatCode="_(* #,##0.00_);_(* \(#,##0.00\);_(* &quot;-&quot;??_);_(@_)"/>
    <numFmt numFmtId="164" formatCode="_(* #,##0_);_(* \(#,##0\);_(* &quot;-&quot;??_);_(@_)"/>
    <numFmt numFmtId="165" formatCode="\$#,##0"/>
    <numFmt numFmtId="166" formatCode="\$#,##0_);\(\$#,##0\)"/>
    <numFmt numFmtId="167" formatCode="\$0"/>
  </numFmts>
  <fonts count="14">
    <font>
      <sz val="11"/>
      <color theme="1"/>
      <name val="Calibri"/>
      <family val="2"/>
      <scheme val="minor"/>
    </font>
    <font>
      <sz val="10"/>
      <name val="Arial"/>
      <family val="2"/>
    </font>
    <font>
      <b/>
      <sz val="12"/>
      <name val="Times New Roman"/>
      <family val="1"/>
    </font>
    <font>
      <b/>
      <sz val="8.5"/>
      <name val="Times New Roman"/>
      <family val="1"/>
    </font>
    <font>
      <sz val="8.5"/>
      <name val="Times New Roman"/>
      <family val="1"/>
    </font>
    <font>
      <sz val="10"/>
      <color rgb="FF000000"/>
      <name val="Times New Roman"/>
      <family val="1"/>
    </font>
    <font>
      <sz val="8.5"/>
      <color rgb="FF000000"/>
      <name val="Times New Roman"/>
      <family val="2"/>
    </font>
    <font>
      <b/>
      <i/>
      <sz val="8.5"/>
      <name val="Times New Roman"/>
      <family val="1"/>
    </font>
    <font>
      <b/>
      <i/>
      <sz val="8.5"/>
      <color rgb="FF000000"/>
      <name val="Times New Roman"/>
      <family val="2"/>
    </font>
    <font>
      <b/>
      <sz val="8.5"/>
      <color rgb="FF000000"/>
      <name val="Times New Roman"/>
      <family val="2"/>
    </font>
    <font>
      <b/>
      <sz val="9.5"/>
      <name val="Times New Roman"/>
      <family val="1"/>
    </font>
    <font>
      <b/>
      <sz val="9.5"/>
      <color rgb="FF000000"/>
      <name val="Times New Roman"/>
      <family val="2"/>
    </font>
    <font>
      <b/>
      <sz val="12"/>
      <color rgb="FFC00000"/>
      <name val="Times New Roman"/>
      <family val="1"/>
    </font>
    <font>
      <i/>
      <sz val="11"/>
      <color theme="1"/>
      <name val="Calibri"/>
      <family val="2"/>
      <scheme val="minor"/>
    </font>
  </fonts>
  <fills count="8">
    <fill>
      <patternFill/>
    </fill>
    <fill>
      <patternFill patternType="gray125"/>
    </fill>
    <fill>
      <patternFill patternType="solid">
        <fgColor rgb="FFD9D9D9"/>
        <bgColor indexed="64"/>
      </patternFill>
    </fill>
    <fill>
      <patternFill patternType="solid">
        <fgColor rgb="FF92CDDC"/>
        <bgColor indexed="64"/>
      </patternFill>
    </fill>
    <fill>
      <patternFill patternType="solid">
        <fgColor rgb="FFF1F1F1"/>
        <bgColor indexed="64"/>
      </patternFill>
    </fill>
    <fill>
      <patternFill patternType="solid">
        <fgColor theme="0" tint="-0.04997999966144562"/>
        <bgColor indexed="64"/>
      </patternFill>
    </fill>
    <fill>
      <patternFill patternType="solid">
        <fgColor rgb="FFFFFF00"/>
        <bgColor indexed="64"/>
      </patternFill>
    </fill>
    <fill>
      <patternFill patternType="solid">
        <fgColor theme="1"/>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right/>
      <top style="thin"/>
      <bottom style="thin"/>
    </border>
    <border>
      <left/>
      <right style="thin">
        <color rgb="FF000000"/>
      </right>
      <top style="thin">
        <color rgb="FF000000"/>
      </top>
      <bottom style="thin">
        <color rgb="FF000000"/>
      </bottom>
    </border>
    <border>
      <left/>
      <right style="thin"/>
      <top style="thin"/>
      <bottom/>
    </border>
    <border>
      <left/>
      <right style="thin"/>
      <top/>
      <bottom/>
    </border>
    <border>
      <left style="thin"/>
      <right style="thin"/>
      <top style="thin"/>
      <bottom/>
    </border>
    <border>
      <left style="thin"/>
      <right style="thin"/>
      <top/>
      <bottom/>
    </border>
    <border>
      <left style="thin"/>
      <right style="thin"/>
      <top/>
      <bottom style="thin"/>
    </border>
    <border>
      <left/>
      <right style="thin"/>
      <top/>
      <bottom style="thin"/>
    </border>
    <border>
      <left style="thin">
        <color rgb="FF000000"/>
      </left>
      <right style="thin">
        <color rgb="FF000000"/>
      </right>
      <top style="thin"/>
      <bottom/>
    </border>
    <border>
      <left style="thin">
        <color rgb="FF000000"/>
      </left>
      <right style="thin">
        <color rgb="FF000000"/>
      </right>
      <top/>
      <bottom style="thin"/>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87">
    <xf numFmtId="0" fontId="0" fillId="0" borderId="0" xfId="0"/>
    <xf numFmtId="0" fontId="2" fillId="2" borderId="0" xfId="0" applyFont="1" applyFill="1" applyAlignment="1">
      <alignment horizontal="center" vertical="top" wrapText="1"/>
    </xf>
    <xf numFmtId="0" fontId="0" fillId="0" borderId="0" xfId="0" applyAlignment="1">
      <alignment horizontal="left" vertical="top"/>
    </xf>
    <xf numFmtId="0" fontId="0" fillId="3" borderId="0" xfId="0" applyFill="1" applyAlignment="1">
      <alignment horizontal="left" vertical="center" wrapText="1"/>
    </xf>
    <xf numFmtId="0" fontId="0" fillId="4" borderId="0" xfId="0" applyFill="1" applyAlignment="1">
      <alignment horizontal="left" vertical="top" wrapText="1"/>
    </xf>
    <xf numFmtId="0" fontId="0" fillId="0" borderId="0" xfId="0" applyAlignment="1">
      <alignment horizontal="left" wrapText="1"/>
    </xf>
    <xf numFmtId="0" fontId="0" fillId="2" borderId="1" xfId="0" applyFill="1" applyBorder="1" applyAlignment="1">
      <alignment horizontal="left" vertical="center" wrapText="1"/>
    </xf>
    <xf numFmtId="0" fontId="3" fillId="2" borderId="1" xfId="0" applyFont="1" applyFill="1" applyBorder="1" applyAlignment="1">
      <alignment horizontal="left" vertical="top" wrapText="1" indent="3"/>
    </xf>
    <xf numFmtId="0" fontId="4" fillId="0" borderId="2" xfId="0" applyFont="1" applyBorder="1" applyAlignment="1">
      <alignment horizontal="right" vertical="top" wrapText="1"/>
    </xf>
    <xf numFmtId="164" fontId="6" fillId="0" borderId="2" xfId="18" applyNumberFormat="1" applyFont="1" applyFill="1" applyBorder="1" applyAlignment="1">
      <alignment horizontal="left" vertical="top" indent="2" shrinkToFit="1"/>
    </xf>
    <xf numFmtId="164" fontId="6" fillId="0" borderId="2" xfId="18" applyNumberFormat="1" applyFont="1" applyFill="1" applyBorder="1" applyAlignment="1">
      <alignment horizontal="center" vertical="top" shrinkToFit="1"/>
    </xf>
    <xf numFmtId="0" fontId="4" fillId="0" borderId="3" xfId="0" applyFont="1" applyBorder="1" applyAlignment="1">
      <alignment horizontal="right" vertical="top" wrapText="1"/>
    </xf>
    <xf numFmtId="164" fontId="6" fillId="0" borderId="3" xfId="18" applyNumberFormat="1" applyFont="1" applyFill="1" applyBorder="1" applyAlignment="1">
      <alignment horizontal="left" vertical="top" indent="2" shrinkToFit="1"/>
    </xf>
    <xf numFmtId="164" fontId="4" fillId="0" borderId="3" xfId="18" applyNumberFormat="1" applyFont="1" applyFill="1" applyBorder="1" applyAlignment="1">
      <alignment horizontal="left" vertical="top" wrapText="1" indent="2"/>
    </xf>
    <xf numFmtId="0" fontId="5" fillId="0" borderId="0" xfId="0" applyFont="1" applyAlignment="1">
      <alignment horizontal="left" vertical="top"/>
    </xf>
    <xf numFmtId="164" fontId="0" fillId="0" borderId="3" xfId="18" applyNumberFormat="1" applyFont="1" applyFill="1" applyBorder="1" applyAlignment="1">
      <alignment horizontal="left" vertical="top" wrapText="1" indent="2"/>
    </xf>
    <xf numFmtId="0" fontId="7" fillId="0" borderId="2" xfId="0" applyFont="1" applyBorder="1" applyAlignment="1">
      <alignment horizontal="right" vertical="top" wrapText="1"/>
    </xf>
    <xf numFmtId="165" fontId="8" fillId="0" borderId="2" xfId="0" applyNumberFormat="1" applyFont="1" applyBorder="1" applyAlignment="1">
      <alignment horizontal="left" vertical="top" indent="2" shrinkToFit="1"/>
    </xf>
    <xf numFmtId="0" fontId="4" fillId="0" borderId="4" xfId="0" applyFont="1" applyBorder="1" applyAlignment="1">
      <alignment horizontal="right" vertical="top" wrapText="1"/>
    </xf>
    <xf numFmtId="166" fontId="6" fillId="0" borderId="4" xfId="0" applyNumberFormat="1" applyFont="1" applyBorder="1" applyAlignment="1">
      <alignment horizontal="left" vertical="top" indent="3" shrinkToFit="1"/>
    </xf>
    <xf numFmtId="0" fontId="3" fillId="0" borderId="1" xfId="0" applyFont="1" applyBorder="1" applyAlignment="1">
      <alignment horizontal="right" vertical="top" wrapText="1"/>
    </xf>
    <xf numFmtId="165" fontId="9" fillId="0" borderId="1" xfId="0" applyNumberFormat="1" applyFont="1" applyBorder="1" applyAlignment="1">
      <alignment horizontal="left" vertical="top" indent="2" shrinkToFit="1"/>
    </xf>
    <xf numFmtId="165" fontId="9" fillId="0" borderId="5" xfId="0" applyNumberFormat="1" applyFont="1" applyBorder="1" applyAlignment="1">
      <alignment horizontal="left" vertical="top" indent="2" shrinkToFit="1"/>
    </xf>
    <xf numFmtId="165" fontId="9" fillId="0" borderId="6" xfId="0" applyNumberFormat="1" applyFont="1" applyBorder="1" applyAlignment="1">
      <alignment horizontal="left" vertical="top" indent="2" shrinkToFit="1"/>
    </xf>
    <xf numFmtId="165" fontId="6" fillId="0" borderId="2" xfId="0" applyNumberFormat="1" applyFont="1" applyBorder="1" applyAlignment="1">
      <alignment horizontal="left" vertical="top" indent="2" shrinkToFit="1"/>
    </xf>
    <xf numFmtId="165" fontId="6" fillId="0" borderId="2" xfId="0" applyNumberFormat="1" applyFont="1" applyBorder="1" applyAlignment="1">
      <alignment horizontal="center" vertical="top" shrinkToFit="1"/>
    </xf>
    <xf numFmtId="165" fontId="6" fillId="0" borderId="7" xfId="0" applyNumberFormat="1" applyFont="1" applyBorder="1" applyAlignment="1">
      <alignment horizontal="center" vertical="top" shrinkToFit="1"/>
    </xf>
    <xf numFmtId="165" fontId="6" fillId="0" borderId="6" xfId="0" applyNumberFormat="1" applyFont="1" applyBorder="1" applyAlignment="1">
      <alignment horizontal="center" vertical="top" shrinkToFit="1"/>
    </xf>
    <xf numFmtId="165" fontId="6" fillId="0" borderId="3" xfId="0" applyNumberFormat="1" applyFont="1" applyBorder="1" applyAlignment="1">
      <alignment horizontal="left" vertical="top" indent="2" shrinkToFit="1"/>
    </xf>
    <xf numFmtId="165" fontId="6" fillId="0" borderId="3" xfId="0" applyNumberFormat="1" applyFont="1" applyBorder="1" applyAlignment="1">
      <alignment horizontal="center" vertical="top" shrinkToFit="1"/>
    </xf>
    <xf numFmtId="165" fontId="6" fillId="0" borderId="8" xfId="0" applyNumberFormat="1" applyFont="1" applyBorder="1" applyAlignment="1">
      <alignment horizontal="center" vertical="top" shrinkToFit="1"/>
    </xf>
    <xf numFmtId="165" fontId="6" fillId="0" borderId="3" xfId="0" applyNumberFormat="1" applyFont="1" applyBorder="1" applyAlignment="1">
      <alignment horizontal="left" vertical="top" indent="3" shrinkToFit="1"/>
    </xf>
    <xf numFmtId="0" fontId="7" fillId="0" borderId="3" xfId="0" applyFont="1" applyBorder="1" applyAlignment="1">
      <alignment horizontal="right" vertical="top" wrapText="1"/>
    </xf>
    <xf numFmtId="165" fontId="8" fillId="0" borderId="3" xfId="0" applyNumberFormat="1" applyFont="1" applyBorder="1" applyAlignment="1">
      <alignment horizontal="left" vertical="top" indent="2" shrinkToFit="1"/>
    </xf>
    <xf numFmtId="165" fontId="8" fillId="0" borderId="8" xfId="0" applyNumberFormat="1" applyFont="1" applyBorder="1" applyAlignment="1">
      <alignment horizontal="left" vertical="top" indent="2" shrinkToFit="1"/>
    </xf>
    <xf numFmtId="0" fontId="7" fillId="0" borderId="4" xfId="0" applyFont="1" applyBorder="1" applyAlignment="1">
      <alignment horizontal="right" vertical="top" wrapText="1"/>
    </xf>
    <xf numFmtId="165" fontId="8" fillId="0" borderId="4" xfId="0" applyNumberFormat="1" applyFont="1" applyBorder="1" applyAlignment="1">
      <alignment horizontal="left" vertical="top" indent="3" shrinkToFit="1"/>
    </xf>
    <xf numFmtId="165" fontId="8" fillId="0" borderId="4" xfId="0" applyNumberFormat="1" applyFont="1" applyBorder="1" applyAlignment="1">
      <alignment horizontal="center" vertical="top" shrinkToFit="1"/>
    </xf>
    <xf numFmtId="165" fontId="8" fillId="0" borderId="9" xfId="0" applyNumberFormat="1" applyFont="1" applyBorder="1" applyAlignment="1">
      <alignment horizontal="center" vertical="top" shrinkToFit="1"/>
    </xf>
    <xf numFmtId="166" fontId="9" fillId="0" borderId="1" xfId="0" applyNumberFormat="1" applyFont="1" applyBorder="1" applyAlignment="1">
      <alignment horizontal="left" vertical="top" indent="2" shrinkToFit="1"/>
    </xf>
    <xf numFmtId="166" fontId="9" fillId="0" borderId="4" xfId="0" applyNumberFormat="1" applyFont="1" applyBorder="1" applyAlignment="1">
      <alignment horizontal="left" vertical="top" indent="2" shrinkToFit="1"/>
    </xf>
    <xf numFmtId="0" fontId="4" fillId="0" borderId="1" xfId="0" applyFont="1" applyBorder="1" applyAlignment="1">
      <alignment horizontal="right" vertical="top" wrapText="1"/>
    </xf>
    <xf numFmtId="167" fontId="6" fillId="0" borderId="1" xfId="0" applyNumberFormat="1" applyFont="1" applyBorder="1" applyAlignment="1">
      <alignment horizontal="center" vertical="top" shrinkToFit="1"/>
    </xf>
    <xf numFmtId="166" fontId="6" fillId="0" borderId="1" xfId="0" applyNumberFormat="1" applyFont="1" applyBorder="1" applyAlignment="1">
      <alignment horizontal="left" vertical="top" indent="2" shrinkToFit="1"/>
    </xf>
    <xf numFmtId="166" fontId="9" fillId="0" borderId="2" xfId="0" applyNumberFormat="1" applyFont="1" applyBorder="1" applyAlignment="1">
      <alignment horizontal="left" vertical="top" indent="2" shrinkToFit="1"/>
    </xf>
    <xf numFmtId="165" fontId="6" fillId="0" borderId="4" xfId="0" applyNumberFormat="1" applyFont="1" applyBorder="1" applyAlignment="1">
      <alignment horizontal="left" vertical="top" indent="2" shrinkToFit="1"/>
    </xf>
    <xf numFmtId="165" fontId="6" fillId="0" borderId="4" xfId="0" applyNumberFormat="1" applyFont="1" applyBorder="1" applyAlignment="1">
      <alignment horizontal="center" vertical="top" shrinkToFit="1"/>
    </xf>
    <xf numFmtId="165" fontId="6" fillId="0" borderId="9" xfId="0" applyNumberFormat="1" applyFont="1" applyBorder="1" applyAlignment="1">
      <alignment horizontal="center" vertical="top" shrinkToFit="1"/>
    </xf>
    <xf numFmtId="0" fontId="9" fillId="5" borderId="6" xfId="0" applyFont="1" applyFill="1" applyBorder="1" applyAlignment="1">
      <alignment horizontal="right" wrapText="1"/>
    </xf>
    <xf numFmtId="165" fontId="9" fillId="5" borderId="6" xfId="0" applyNumberFormat="1" applyFont="1" applyFill="1" applyBorder="1" applyAlignment="1">
      <alignment horizontal="center" vertical="top" wrapText="1"/>
    </xf>
    <xf numFmtId="165" fontId="9" fillId="5" borderId="6" xfId="0" applyNumberFormat="1" applyFont="1" applyFill="1" applyBorder="1" applyAlignment="1">
      <alignment horizontal="center" wrapText="1"/>
    </xf>
    <xf numFmtId="165" fontId="9" fillId="5" borderId="10" xfId="0" applyNumberFormat="1" applyFont="1" applyFill="1" applyBorder="1" applyAlignment="1">
      <alignment horizontal="center" wrapText="1"/>
    </xf>
    <xf numFmtId="42" fontId="9" fillId="5" borderId="10" xfId="0" applyNumberFormat="1" applyFont="1" applyFill="1" applyBorder="1" applyAlignment="1">
      <alignment horizontal="right" wrapText="1"/>
    </xf>
    <xf numFmtId="165" fontId="0" fillId="6" borderId="0" xfId="0" applyNumberFormat="1" applyFill="1" applyAlignment="1">
      <alignment horizontal="left" vertical="top"/>
    </xf>
    <xf numFmtId="165" fontId="0" fillId="0" borderId="6" xfId="0" applyNumberFormat="1" applyBorder="1" applyAlignment="1">
      <alignment horizontal="left" wrapText="1"/>
    </xf>
    <xf numFmtId="0" fontId="10" fillId="7" borderId="1" xfId="0" applyFont="1" applyFill="1" applyBorder="1" applyAlignment="1">
      <alignment horizontal="right" vertical="top" wrapText="1"/>
    </xf>
    <xf numFmtId="165" fontId="11" fillId="7" borderId="1" xfId="0" applyNumberFormat="1" applyFont="1" applyFill="1" applyBorder="1" applyAlignment="1">
      <alignment horizontal="left" vertical="top" indent="2" shrinkToFit="1"/>
    </xf>
    <xf numFmtId="165" fontId="11" fillId="7" borderId="0" xfId="0" applyNumberFormat="1" applyFont="1" applyFill="1" applyAlignment="1">
      <alignment horizontal="left" vertical="top" indent="2" shrinkToFit="1"/>
    </xf>
    <xf numFmtId="6" fontId="0" fillId="7" borderId="0" xfId="0" applyNumberFormat="1" applyFill="1" applyAlignment="1">
      <alignment horizontal="left" vertical="center" wrapText="1"/>
    </xf>
    <xf numFmtId="0" fontId="0" fillId="0" borderId="0" xfId="0" applyAlignment="1">
      <alignment horizontal="left" vertical="center" wrapText="1"/>
    </xf>
    <xf numFmtId="8" fontId="0" fillId="0" borderId="0" xfId="0" applyNumberFormat="1" applyAlignment="1">
      <alignment horizontal="left" vertical="top"/>
    </xf>
    <xf numFmtId="42" fontId="9" fillId="5" borderId="6" xfId="0" applyNumberFormat="1" applyFont="1" applyFill="1" applyBorder="1" applyAlignment="1">
      <alignment horizontal="right" wrapText="1"/>
    </xf>
    <xf numFmtId="8" fontId="0" fillId="0" borderId="6" xfId="0" applyNumberFormat="1" applyBorder="1" applyAlignment="1">
      <alignment horizontal="left" vertical="top"/>
    </xf>
    <xf numFmtId="0" fontId="13" fillId="0" borderId="0" xfId="0" applyFont="1" applyAlignment="1">
      <alignment horizontal="left" vertical="top"/>
    </xf>
    <xf numFmtId="0" fontId="3" fillId="2" borderId="5" xfId="0" applyFont="1" applyFill="1" applyBorder="1" applyAlignment="1">
      <alignment horizontal="left" vertical="top" wrapText="1" indent="3"/>
    </xf>
    <xf numFmtId="0" fontId="3" fillId="2" borderId="11" xfId="0" applyFont="1" applyFill="1" applyBorder="1" applyAlignment="1">
      <alignment horizontal="left" vertical="top" wrapText="1" indent="3"/>
    </xf>
    <xf numFmtId="0" fontId="3" fillId="2" borderId="6" xfId="0" applyFont="1" applyFill="1" applyBorder="1" applyAlignment="1">
      <alignment horizontal="left" vertical="top" wrapText="1" indent="3"/>
    </xf>
    <xf numFmtId="164" fontId="6" fillId="0" borderId="12" xfId="18" applyNumberFormat="1" applyFont="1" applyFill="1" applyBorder="1" applyAlignment="1">
      <alignment horizontal="center" vertical="top" shrinkToFit="1"/>
    </xf>
    <xf numFmtId="164" fontId="4" fillId="0" borderId="13" xfId="18" applyNumberFormat="1" applyFont="1" applyFill="1" applyBorder="1" applyAlignment="1">
      <alignment horizontal="left" vertical="top" wrapText="1" indent="2"/>
    </xf>
    <xf numFmtId="165" fontId="6" fillId="0" borderId="14" xfId="0" applyNumberFormat="1" applyFont="1" applyBorder="1" applyAlignment="1">
      <alignment horizontal="center" vertical="top" shrinkToFit="1"/>
    </xf>
    <xf numFmtId="165" fontId="6" fillId="0" borderId="15" xfId="0" applyNumberFormat="1" applyFont="1" applyBorder="1" applyAlignment="1">
      <alignment horizontal="center" vertical="top" shrinkToFit="1"/>
    </xf>
    <xf numFmtId="165" fontId="9" fillId="0" borderId="15" xfId="0" applyNumberFormat="1" applyFont="1" applyBorder="1" applyAlignment="1">
      <alignment horizontal="center" vertical="top" shrinkToFit="1"/>
    </xf>
    <xf numFmtId="165" fontId="6" fillId="0" borderId="16" xfId="0" applyNumberFormat="1" applyFont="1" applyBorder="1" applyAlignment="1">
      <alignment horizontal="center" vertical="top" shrinkToFit="1"/>
    </xf>
    <xf numFmtId="164" fontId="0" fillId="0" borderId="17" xfId="18" applyNumberFormat="1" applyFont="1" applyFill="1" applyBorder="1" applyAlignment="1">
      <alignment horizontal="left" vertical="top" wrapText="1" indent="2"/>
    </xf>
    <xf numFmtId="165" fontId="8" fillId="0" borderId="12" xfId="0" applyNumberFormat="1" applyFont="1" applyBorder="1" applyAlignment="1">
      <alignment horizontal="left" vertical="top" indent="2" shrinkToFit="1"/>
    </xf>
    <xf numFmtId="166" fontId="6" fillId="0" borderId="17" xfId="0" applyNumberFormat="1" applyFont="1" applyBorder="1" applyAlignment="1">
      <alignment horizontal="left" vertical="top" indent="3" shrinkToFit="1"/>
    </xf>
    <xf numFmtId="165" fontId="8" fillId="0" borderId="18" xfId="0" applyNumberFormat="1" applyFont="1" applyBorder="1" applyAlignment="1">
      <alignment horizontal="left" vertical="top" indent="2" shrinkToFit="1"/>
    </xf>
    <xf numFmtId="166" fontId="6" fillId="0" borderId="19" xfId="0" applyNumberFormat="1" applyFont="1" applyBorder="1" applyAlignment="1">
      <alignment horizontal="left" vertical="top" indent="3" shrinkToFit="1"/>
    </xf>
    <xf numFmtId="164" fontId="0" fillId="0" borderId="4" xfId="18" applyNumberFormat="1" applyFont="1" applyFill="1" applyBorder="1" applyAlignment="1">
      <alignment horizontal="left" vertical="top" wrapText="1" indent="2"/>
    </xf>
    <xf numFmtId="164" fontId="6" fillId="0" borderId="18" xfId="18" applyNumberFormat="1" applyFont="1" applyFill="1" applyBorder="1" applyAlignment="1">
      <alignment horizontal="center" vertical="top" shrinkToFit="1"/>
    </xf>
    <xf numFmtId="164" fontId="0" fillId="0" borderId="19" xfId="18" applyNumberFormat="1" applyFont="1" applyFill="1" applyBorder="1" applyAlignment="1">
      <alignment horizontal="left" vertical="top" wrapText="1" indent="2"/>
    </xf>
    <xf numFmtId="0" fontId="2" fillId="2" borderId="5" xfId="0" applyFont="1" applyFill="1" applyBorder="1" applyAlignment="1">
      <alignment horizontal="center" vertical="top" wrapText="1"/>
    </xf>
    <xf numFmtId="0" fontId="2" fillId="2" borderId="20" xfId="0" applyFont="1" applyFill="1" applyBorder="1" applyAlignment="1">
      <alignment horizontal="center" vertical="top" wrapText="1"/>
    </xf>
    <xf numFmtId="0" fontId="0" fillId="3" borderId="5" xfId="0" applyFill="1" applyBorder="1" applyAlignment="1">
      <alignment horizontal="left" vertical="center" wrapText="1"/>
    </xf>
    <xf numFmtId="0" fontId="0" fillId="3" borderId="20" xfId="0" applyFill="1" applyBorder="1" applyAlignment="1">
      <alignment horizontal="left" vertical="center" wrapText="1"/>
    </xf>
    <xf numFmtId="0" fontId="0" fillId="4" borderId="5" xfId="0" applyFill="1" applyBorder="1" applyAlignment="1">
      <alignment horizontal="left" vertical="top" wrapText="1"/>
    </xf>
    <xf numFmtId="0" fontId="0" fillId="4" borderId="20" xfId="0"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8F8F9-F766-44B9-A3DC-654F54CE5574}">
  <dimension ref="A1:I37"/>
  <sheetViews>
    <sheetView tabSelected="1" zoomScale="110" zoomScaleNormal="110" workbookViewId="0" topLeftCell="A1">
      <selection activeCell="K31" sqref="K31"/>
    </sheetView>
  </sheetViews>
  <sheetFormatPr defaultColWidth="9.140625" defaultRowHeight="15"/>
  <cols>
    <col min="1" max="1" width="65.140625" style="2" customWidth="1"/>
    <col min="2" max="2" width="17.00390625" style="2" hidden="1" customWidth="1"/>
    <col min="3" max="3" width="17.00390625" style="2" customWidth="1"/>
    <col min="4" max="4" width="15.7109375" style="2" customWidth="1"/>
    <col min="5" max="7" width="17.00390625" style="2" customWidth="1"/>
    <col min="8" max="8" width="40.57421875" style="2" hidden="1" customWidth="1"/>
    <col min="9" max="9" width="8.00390625" style="2" customWidth="1"/>
    <col min="10" max="10" width="8.7109375" style="2" customWidth="1"/>
    <col min="11" max="16384" width="8.7109375" style="2" customWidth="1"/>
  </cols>
  <sheetData>
    <row r="1" spans="1:7" ht="15">
      <c r="A1" s="81" t="s">
        <v>40</v>
      </c>
      <c r="B1" s="82"/>
      <c r="C1" s="82"/>
      <c r="D1" s="82"/>
      <c r="E1" s="82"/>
      <c r="F1" s="1"/>
      <c r="G1" s="1"/>
    </row>
    <row r="2" spans="1:7" ht="15">
      <c r="A2" s="83"/>
      <c r="B2" s="84"/>
      <c r="C2" s="84"/>
      <c r="D2" s="84"/>
      <c r="E2" s="84"/>
      <c r="F2" s="3"/>
      <c r="G2" s="3"/>
    </row>
    <row r="3" spans="1:7" ht="99" customHeight="1">
      <c r="A3" s="85" t="s">
        <v>0</v>
      </c>
      <c r="B3" s="86"/>
      <c r="C3" s="86"/>
      <c r="D3" s="86"/>
      <c r="E3" s="86"/>
      <c r="F3" s="4"/>
      <c r="G3" s="4"/>
    </row>
    <row r="4" spans="1:7" ht="15">
      <c r="A4" s="5"/>
      <c r="B4" s="5"/>
      <c r="C4" s="5"/>
      <c r="D4" s="5"/>
      <c r="E4" s="5"/>
      <c r="F4" s="5"/>
      <c r="G4" s="5"/>
    </row>
    <row r="5" spans="1:8" ht="22">
      <c r="A5" s="6"/>
      <c r="B5" s="7" t="s">
        <v>1</v>
      </c>
      <c r="C5" s="7" t="s">
        <v>2</v>
      </c>
      <c r="D5" s="7" t="s">
        <v>3</v>
      </c>
      <c r="E5" s="64" t="s">
        <v>4</v>
      </c>
      <c r="F5" s="66">
        <v>2027</v>
      </c>
      <c r="G5" s="66">
        <v>2028</v>
      </c>
      <c r="H5" s="65" t="s">
        <v>5</v>
      </c>
    </row>
    <row r="6" spans="1:7" ht="15">
      <c r="A6" s="8" t="s">
        <v>6</v>
      </c>
      <c r="B6" s="9">
        <v>3294069</v>
      </c>
      <c r="C6" s="9">
        <f>B6/2</f>
        <v>1647034.5</v>
      </c>
      <c r="D6" s="10">
        <v>3208620</v>
      </c>
      <c r="E6" s="10">
        <v>1445795</v>
      </c>
      <c r="F6" s="79">
        <v>1018967</v>
      </c>
      <c r="G6" s="67">
        <v>1039391</v>
      </c>
    </row>
    <row r="7" spans="1:9" ht="15">
      <c r="A7" s="11" t="s">
        <v>7</v>
      </c>
      <c r="B7" s="12">
        <v>500016</v>
      </c>
      <c r="C7" s="12">
        <f aca="true" t="shared" si="0" ref="C7:C10">B7/2</f>
        <v>250008</v>
      </c>
      <c r="D7" s="13">
        <v>500734</v>
      </c>
      <c r="E7" s="13">
        <v>395720</v>
      </c>
      <c r="F7" s="13">
        <v>392460</v>
      </c>
      <c r="G7" s="68">
        <v>434542</v>
      </c>
      <c r="I7" s="14"/>
    </row>
    <row r="8" spans="1:7" ht="15">
      <c r="A8" s="11" t="s">
        <v>8</v>
      </c>
      <c r="B8" s="15">
        <v>40000</v>
      </c>
      <c r="C8" s="15">
        <f t="shared" si="0"/>
        <v>20000</v>
      </c>
      <c r="D8" s="15">
        <v>41200</v>
      </c>
      <c r="E8" s="78">
        <v>42436</v>
      </c>
      <c r="F8" s="80">
        <v>43709</v>
      </c>
      <c r="G8" s="73">
        <v>45020</v>
      </c>
    </row>
    <row r="9" spans="1:7" ht="15">
      <c r="A9" s="16" t="s">
        <v>9</v>
      </c>
      <c r="B9" s="17">
        <f>SUM(B6:B8)</f>
        <v>3834085</v>
      </c>
      <c r="C9" s="17">
        <f>SUM(C6:C8)</f>
        <v>1917042.5</v>
      </c>
      <c r="D9" s="17">
        <f>SUM(D6:D8)</f>
        <v>3750554</v>
      </c>
      <c r="E9" s="17">
        <f>SUM(E6:E8)</f>
        <v>1883951</v>
      </c>
      <c r="F9" s="76">
        <f>SUM(F6:F8)</f>
        <v>1455136</v>
      </c>
      <c r="G9" s="74">
        <f aca="true" t="shared" si="1" ref="G9">SUM(G6:G8)</f>
        <v>1518953</v>
      </c>
    </row>
    <row r="10" spans="1:8" ht="15">
      <c r="A10" s="18" t="s">
        <v>10</v>
      </c>
      <c r="B10" s="19">
        <f>-B9*0.01</f>
        <v>-38340.85</v>
      </c>
      <c r="C10" s="19">
        <f t="shared" si="0"/>
        <v>-19170.425</v>
      </c>
      <c r="D10" s="19">
        <f aca="true" t="shared" si="2" ref="D10:E10">-D9*0.01</f>
        <v>-37505.54</v>
      </c>
      <c r="E10" s="19">
        <f t="shared" si="2"/>
        <v>-18839.510000000002</v>
      </c>
      <c r="F10" s="77">
        <v>-14551</v>
      </c>
      <c r="G10" s="75">
        <v>-15190</v>
      </c>
      <c r="H10" s="2" t="s">
        <v>11</v>
      </c>
    </row>
    <row r="11" spans="1:7" ht="15">
      <c r="A11" s="20" t="s">
        <v>12</v>
      </c>
      <c r="B11" s="21">
        <f>B9+B10</f>
        <v>3795744.15</v>
      </c>
      <c r="C11" s="21">
        <f>C9+C10</f>
        <v>1897872.075</v>
      </c>
      <c r="D11" s="21">
        <f aca="true" t="shared" si="3" ref="D11:G11">D9+D10</f>
        <v>3713048.46</v>
      </c>
      <c r="E11" s="22">
        <f t="shared" si="3"/>
        <v>1865111.49</v>
      </c>
      <c r="F11" s="23">
        <f t="shared" si="3"/>
        <v>1440585</v>
      </c>
      <c r="G11" s="23">
        <f t="shared" si="3"/>
        <v>1503763</v>
      </c>
    </row>
    <row r="12" spans="1:7" ht="15">
      <c r="A12" s="8" t="s">
        <v>13</v>
      </c>
      <c r="B12" s="24">
        <v>507776</v>
      </c>
      <c r="C12" s="25">
        <f>B12/2</f>
        <v>253888</v>
      </c>
      <c r="D12" s="25">
        <v>515814</v>
      </c>
      <c r="E12" s="26">
        <v>486769</v>
      </c>
      <c r="F12" s="69">
        <f>E12*1.015</f>
        <v>494070.535</v>
      </c>
      <c r="G12" s="69">
        <f>F12*1.015</f>
        <v>501481.59302499995</v>
      </c>
    </row>
    <row r="13" spans="1:7" ht="15">
      <c r="A13" s="11" t="s">
        <v>14</v>
      </c>
      <c r="B13" s="28">
        <v>848756</v>
      </c>
      <c r="C13" s="29">
        <f aca="true" t="shared" si="4" ref="C13:C21">B13/2</f>
        <v>424378</v>
      </c>
      <c r="D13" s="29">
        <v>872246</v>
      </c>
      <c r="E13" s="30">
        <v>886210</v>
      </c>
      <c r="F13" s="70">
        <f aca="true" t="shared" si="5" ref="F13:F16">E13*1.015</f>
        <v>899503.1499999999</v>
      </c>
      <c r="G13" s="70">
        <f aca="true" t="shared" si="6" ref="G13:G16">F13*1.015</f>
        <v>912995.6972499999</v>
      </c>
    </row>
    <row r="14" spans="1:7" ht="15">
      <c r="A14" s="11" t="s">
        <v>15</v>
      </c>
      <c r="B14" s="28">
        <v>514264</v>
      </c>
      <c r="C14" s="29">
        <f t="shared" si="4"/>
        <v>257132</v>
      </c>
      <c r="D14" s="29">
        <v>509601</v>
      </c>
      <c r="E14" s="30">
        <v>400597</v>
      </c>
      <c r="F14" s="70">
        <f t="shared" si="5"/>
        <v>406605.95499999996</v>
      </c>
      <c r="G14" s="70">
        <f t="shared" si="6"/>
        <v>412705.0443249999</v>
      </c>
    </row>
    <row r="15" spans="1:7" ht="15">
      <c r="A15" s="11" t="s">
        <v>16</v>
      </c>
      <c r="B15" s="28">
        <v>542032</v>
      </c>
      <c r="C15" s="29">
        <f t="shared" si="4"/>
        <v>271016</v>
      </c>
      <c r="D15" s="29">
        <v>558293</v>
      </c>
      <c r="E15" s="30">
        <v>575041</v>
      </c>
      <c r="F15" s="70">
        <f t="shared" si="5"/>
        <v>583666.615</v>
      </c>
      <c r="G15" s="70">
        <f t="shared" si="6"/>
        <v>592421.6142249999</v>
      </c>
    </row>
    <row r="16" spans="1:7" ht="15">
      <c r="A16" s="11" t="s">
        <v>17</v>
      </c>
      <c r="B16" s="28">
        <v>476331</v>
      </c>
      <c r="C16" s="29">
        <f t="shared" si="4"/>
        <v>238165.5</v>
      </c>
      <c r="D16" s="29">
        <v>490621</v>
      </c>
      <c r="E16" s="30">
        <v>505339</v>
      </c>
      <c r="F16" s="70">
        <f t="shared" si="5"/>
        <v>512919.08499999996</v>
      </c>
      <c r="G16" s="70">
        <f t="shared" si="6"/>
        <v>520612.8712749999</v>
      </c>
    </row>
    <row r="17" spans="1:7" ht="15">
      <c r="A17" s="11" t="s">
        <v>18</v>
      </c>
      <c r="B17" s="31">
        <v>94894</v>
      </c>
      <c r="C17" s="29">
        <f t="shared" si="4"/>
        <v>47447</v>
      </c>
      <c r="D17" s="29">
        <v>92826</v>
      </c>
      <c r="E17" s="30">
        <v>46628</v>
      </c>
      <c r="F17" s="70">
        <f>F9*0.025</f>
        <v>36378.4</v>
      </c>
      <c r="G17" s="70">
        <f>G9*0.025</f>
        <v>37973.825000000004</v>
      </c>
    </row>
    <row r="18" spans="1:7" ht="15">
      <c r="A18" s="32" t="s">
        <v>19</v>
      </c>
      <c r="B18" s="33">
        <f>SUM(B12:B17)</f>
        <v>2984053</v>
      </c>
      <c r="C18" s="33">
        <f>SUM(C12:C17)</f>
        <v>1492026.5</v>
      </c>
      <c r="D18" s="33">
        <f>SUM(D12:D17)</f>
        <v>3039401</v>
      </c>
      <c r="E18" s="34">
        <f>SUM(E12:E17)</f>
        <v>2900584</v>
      </c>
      <c r="F18" s="71">
        <f>SUM(F12:F17)</f>
        <v>2933143.7399999998</v>
      </c>
      <c r="G18" s="71">
        <f>SUM(G12:G17)</f>
        <v>2978190.6451</v>
      </c>
    </row>
    <row r="19" spans="1:8" ht="15">
      <c r="A19" s="11" t="s">
        <v>20</v>
      </c>
      <c r="B19" s="28">
        <f>D19*0.965</f>
        <v>101325</v>
      </c>
      <c r="C19" s="29">
        <f t="shared" si="4"/>
        <v>50662.5</v>
      </c>
      <c r="D19" s="29">
        <v>105000</v>
      </c>
      <c r="E19" s="30">
        <f>D19*1.035</f>
        <v>108674.99999999999</v>
      </c>
      <c r="F19" s="70">
        <f>E19*1.015</f>
        <v>110305.12499999997</v>
      </c>
      <c r="G19" s="70">
        <f>F19*1.015</f>
        <v>111959.70187499996</v>
      </c>
      <c r="H19" s="2" t="s">
        <v>21</v>
      </c>
    </row>
    <row r="20" spans="1:8" ht="15">
      <c r="A20" s="32" t="s">
        <v>22</v>
      </c>
      <c r="B20" s="33">
        <f>SUM(B19:B19)</f>
        <v>101325</v>
      </c>
      <c r="C20" s="33">
        <f>SUM(C19:C19)</f>
        <v>50662.5</v>
      </c>
      <c r="D20" s="33">
        <f>SUM(D19:D19)</f>
        <v>105000</v>
      </c>
      <c r="E20" s="34">
        <f>SUM(E19:E19)</f>
        <v>108674.99999999999</v>
      </c>
      <c r="F20" s="70">
        <f>E20*1.015</f>
        <v>110305.12499999997</v>
      </c>
      <c r="G20" s="70">
        <f>F20*1.015</f>
        <v>111959.70187499996</v>
      </c>
      <c r="H20" s="2" t="s">
        <v>23</v>
      </c>
    </row>
    <row r="21" spans="1:8" ht="15">
      <c r="A21" s="35" t="s">
        <v>24</v>
      </c>
      <c r="B21" s="36">
        <v>32850</v>
      </c>
      <c r="C21" s="37">
        <f t="shared" si="4"/>
        <v>16425</v>
      </c>
      <c r="D21" s="37">
        <v>33836</v>
      </c>
      <c r="E21" s="38">
        <v>34851</v>
      </c>
      <c r="F21" s="72">
        <f>E21*1.015</f>
        <v>35373.765</v>
      </c>
      <c r="G21" s="72">
        <f>F21*1.015</f>
        <v>35904.37147499999</v>
      </c>
      <c r="H21" s="2" t="s">
        <v>25</v>
      </c>
    </row>
    <row r="22" spans="1:7" ht="15">
      <c r="A22" s="20" t="s">
        <v>26</v>
      </c>
      <c r="B22" s="21">
        <f>SUM(B18,B20,B21)</f>
        <v>3118228</v>
      </c>
      <c r="C22" s="21">
        <f>SUM(C18,C20,C21)</f>
        <v>1559114</v>
      </c>
      <c r="D22" s="21">
        <f>SUM(D18,D20,D21)</f>
        <v>3178237</v>
      </c>
      <c r="E22" s="22">
        <f aca="true" t="shared" si="7" ref="E22:G22">SUM(E18,E20,E21)</f>
        <v>3044110</v>
      </c>
      <c r="F22" s="23">
        <f t="shared" si="7"/>
        <v>3078822.63</v>
      </c>
      <c r="G22" s="23">
        <f t="shared" si="7"/>
        <v>3126054.7184499996</v>
      </c>
    </row>
    <row r="23" spans="1:7" ht="15">
      <c r="A23" s="20" t="s">
        <v>27</v>
      </c>
      <c r="B23" s="39">
        <f>B11-B22</f>
        <v>677516.1499999999</v>
      </c>
      <c r="C23" s="39">
        <f>C11-C22</f>
        <v>338758.07499999995</v>
      </c>
      <c r="D23" s="39">
        <f aca="true" t="shared" si="8" ref="D23">D11-D22</f>
        <v>534811.46</v>
      </c>
      <c r="E23" s="39">
        <f>E11-E22</f>
        <v>-1178998.51</v>
      </c>
      <c r="F23" s="40">
        <f>F11-F22</f>
        <v>-1638237.63</v>
      </c>
      <c r="G23" s="40">
        <f>G11-G22</f>
        <v>-1622291.7184499996</v>
      </c>
    </row>
    <row r="24" spans="1:7" ht="15">
      <c r="A24" s="41" t="s">
        <v>28</v>
      </c>
      <c r="B24" s="42">
        <v>0</v>
      </c>
      <c r="C24" s="42">
        <v>0</v>
      </c>
      <c r="D24" s="42">
        <v>0</v>
      </c>
      <c r="E24" s="42">
        <v>0</v>
      </c>
      <c r="F24" s="42">
        <v>0</v>
      </c>
      <c r="G24" s="42">
        <v>0</v>
      </c>
    </row>
    <row r="25" spans="1:7" ht="15">
      <c r="A25" s="20" t="s">
        <v>29</v>
      </c>
      <c r="B25" s="39">
        <f>B23</f>
        <v>677516.1499999999</v>
      </c>
      <c r="C25" s="39">
        <f>C23</f>
        <v>338758.07499999995</v>
      </c>
      <c r="D25" s="39">
        <f aca="true" t="shared" si="9" ref="D25:G25">D23</f>
        <v>534811.46</v>
      </c>
      <c r="E25" s="39">
        <f t="shared" si="9"/>
        <v>-1178998.51</v>
      </c>
      <c r="F25" s="39">
        <f t="shared" si="9"/>
        <v>-1638237.63</v>
      </c>
      <c r="G25" s="39">
        <f t="shared" si="9"/>
        <v>-1622291.7184499996</v>
      </c>
    </row>
    <row r="26" spans="1:8" ht="15">
      <c r="A26" s="41" t="s">
        <v>30</v>
      </c>
      <c r="B26" s="43">
        <v>-2970000</v>
      </c>
      <c r="C26" s="43">
        <f>B26/2</f>
        <v>-1485000</v>
      </c>
      <c r="D26" s="43">
        <v>-2970000</v>
      </c>
      <c r="E26" s="43">
        <v>-2970000</v>
      </c>
      <c r="F26" s="43">
        <v>-2970000</v>
      </c>
      <c r="G26" s="43">
        <v>-2970000</v>
      </c>
      <c r="H26" s="2" t="s">
        <v>31</v>
      </c>
    </row>
    <row r="27" spans="1:7" ht="15">
      <c r="A27" s="20" t="s">
        <v>32</v>
      </c>
      <c r="B27" s="39">
        <f>B25+B26</f>
        <v>-2292483.85</v>
      </c>
      <c r="C27" s="39">
        <f>C25+C26</f>
        <v>-1146241.925</v>
      </c>
      <c r="D27" s="39">
        <f aca="true" t="shared" si="10" ref="D27:G27">D25+D26</f>
        <v>-2435188.54</v>
      </c>
      <c r="E27" s="39">
        <f t="shared" si="10"/>
        <v>-4148998.51</v>
      </c>
      <c r="F27" s="44">
        <f t="shared" si="10"/>
        <v>-4608237.63</v>
      </c>
      <c r="G27" s="44">
        <f t="shared" si="10"/>
        <v>-4592291.71845</v>
      </c>
    </row>
    <row r="28" spans="1:7" ht="15">
      <c r="A28" s="8" t="s">
        <v>33</v>
      </c>
      <c r="B28" s="24">
        <v>4306933</v>
      </c>
      <c r="C28" s="24">
        <f>B28/2</f>
        <v>2153466.5</v>
      </c>
      <c r="D28" s="25">
        <v>4409340</v>
      </c>
      <c r="E28" s="26">
        <v>4662900</v>
      </c>
      <c r="F28" s="27">
        <v>4454494</v>
      </c>
      <c r="G28" s="27">
        <v>3544398</v>
      </c>
    </row>
    <row r="29" spans="1:7" ht="15">
      <c r="A29" s="18" t="s">
        <v>34</v>
      </c>
      <c r="B29" s="45">
        <v>1198855</v>
      </c>
      <c r="C29" s="46">
        <f>B29/2</f>
        <v>599427.5</v>
      </c>
      <c r="D29" s="46">
        <v>1249806</v>
      </c>
      <c r="E29" s="47">
        <v>1302923</v>
      </c>
      <c r="F29" s="27">
        <v>1358297</v>
      </c>
      <c r="G29" s="27">
        <v>1416025</v>
      </c>
    </row>
    <row r="30" spans="1:7" ht="15">
      <c r="A30" s="20" t="s">
        <v>35</v>
      </c>
      <c r="B30" s="21">
        <f>B28+B29+B27</f>
        <v>3213304.15</v>
      </c>
      <c r="C30" s="21">
        <f>C28+C29+C27</f>
        <v>1606652.075</v>
      </c>
      <c r="D30" s="21">
        <f aca="true" t="shared" si="11" ref="D30">D28+D29+D27</f>
        <v>3223957.46</v>
      </c>
      <c r="E30" s="22">
        <f>E28+E29+E27</f>
        <v>1816824.4900000002</v>
      </c>
      <c r="F30" s="22">
        <f aca="true" t="shared" si="12" ref="F30:G30">F28+F29+F27</f>
        <v>1204553.37</v>
      </c>
      <c r="G30" s="23">
        <f t="shared" si="12"/>
        <v>368131.2815500004</v>
      </c>
    </row>
    <row r="31" spans="1:8" ht="15">
      <c r="A31" s="48" t="s">
        <v>36</v>
      </c>
      <c r="B31" s="5"/>
      <c r="C31" s="49">
        <f>C28+C27</f>
        <v>1007224.575</v>
      </c>
      <c r="D31" s="50">
        <f>D28+D27</f>
        <v>1974151.46</v>
      </c>
      <c r="E31" s="51">
        <f aca="true" t="shared" si="13" ref="E31:G31">E28+E27</f>
        <v>513901.4900000002</v>
      </c>
      <c r="F31" s="52">
        <f t="shared" si="13"/>
        <v>-153743.6299999999</v>
      </c>
      <c r="G31" s="61">
        <f t="shared" si="13"/>
        <v>-1047893.7184499996</v>
      </c>
      <c r="H31" s="53">
        <f>SUM(C31:E31)</f>
        <v>3495277.5250000004</v>
      </c>
    </row>
    <row r="32" spans="1:7" ht="15">
      <c r="A32" s="5"/>
      <c r="D32" s="5"/>
      <c r="E32" s="5"/>
      <c r="F32" s="5"/>
      <c r="G32" s="5"/>
    </row>
    <row r="33" spans="1:8" ht="15">
      <c r="A33" s="20" t="s">
        <v>42</v>
      </c>
      <c r="B33" s="22">
        <v>7945712</v>
      </c>
      <c r="C33" s="54">
        <f>SUM(C30:G30)</f>
        <v>8220118.676550001</v>
      </c>
      <c r="E33" s="5"/>
      <c r="F33" s="5"/>
      <c r="G33" s="5"/>
      <c r="H33" s="2" t="s">
        <v>37</v>
      </c>
    </row>
    <row r="34" spans="1:8" ht="15">
      <c r="A34" s="55" t="s">
        <v>38</v>
      </c>
      <c r="B34" s="56">
        <v>6902343</v>
      </c>
      <c r="C34" s="57"/>
      <c r="D34" s="58"/>
      <c r="E34" s="59"/>
      <c r="F34" s="59"/>
      <c r="G34" s="59"/>
      <c r="H34" s="2" t="s">
        <v>39</v>
      </c>
    </row>
    <row r="35" spans="1:7" ht="15">
      <c r="A35" s="20" t="s">
        <v>43</v>
      </c>
      <c r="B35" s="60"/>
      <c r="C35" s="62">
        <f>SUM(C31:G31)</f>
        <v>2293640.176550001</v>
      </c>
      <c r="D35" s="60"/>
      <c r="E35" s="60"/>
      <c r="F35" s="60"/>
      <c r="G35" s="60"/>
    </row>
    <row r="37" spans="1:3" ht="15">
      <c r="A37" s="63" t="s">
        <v>41</v>
      </c>
      <c r="B37" s="60"/>
      <c r="C37" s="60"/>
    </row>
  </sheetData>
  <mergeCells count="3">
    <mergeCell ref="A1:E1"/>
    <mergeCell ref="A2:E2"/>
    <mergeCell ref="A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Bailey, Melissa</dc:creator>
  <cp:keywords/>
  <dc:description/>
  <cp:lastModifiedBy>Bailey, Melissa</cp:lastModifiedBy>
  <dcterms:created xsi:type="dcterms:W3CDTF">2024-05-28T19:23:14Z</dcterms:created>
  <dcterms:modified xsi:type="dcterms:W3CDTF">2024-05-28T20:07:30Z</dcterms:modified>
  <cp:category/>
  <cp:version/>
  <cp:contentType/>
  <cp:contentStatus/>
</cp:coreProperties>
</file>