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codeName="ThisWorkbook" defaultThemeVersion="124226"/>
  <bookViews>
    <workbookView xWindow="65426" yWindow="65426" windowWidth="19420" windowHeight="1042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<sst xmlns="http://schemas.openxmlformats.org/spreadsheetml/2006/main" count="350" uniqueCount="168">
  <si>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</si>
  <si>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</si>
  <si>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</si>
  <si>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</si>
  <si>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</si>
  <si>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</si>
  <si>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</si>
  <si>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</si>
  <si>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</si>
  <si>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</si>
  <si>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</si>
  <si>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</si>
  <si>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</si>
  <si>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</si>
  <si>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</si>
  <si>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</si>
  <si>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</si>
  <si>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</si>
  <si>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</si>
  <si>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</si>
  <si>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</si>
  <si>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</si>
  <si>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</si>
  <si>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</si>
  <si>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</si>
  <si>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</si>
  <si>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</si>
  <si>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</si>
  <si>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</si>
  <si>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</si>
  <si>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</si>
  <si>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</si>
  <si>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</si>
  <si>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</si>
  <si>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</si>
  <si>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</si>
  <si>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</si>
  <si>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</si>
  <si>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</si>
  <si>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</si>
  <si>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</si>
  <si>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</si>
  <si>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</si>
  <si>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</si>
  <si>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</si>
  <si>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</si>
  <si>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</si>
  <si>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</si>
  <si>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</si>
  <si>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</si>
  <si>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</si>
  <si>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</si>
  <si>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</si>
  <si>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</si>
  <si>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</si>
  <si>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</si>
  <si>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</si>
  <si>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</si>
  <si>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</si>
  <si>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</si>
  <si>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</si>
  <si>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</si>
  <si>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</si>
  <si>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</si>
  <si>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</si>
  <si>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</si>
  <si>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</si>
  <si>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</si>
  <si>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</si>
  <si>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</si>
  <si>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</si>
  <si>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</si>
  <si>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</si>
  <si>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</si>
  <si>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</si>
  <si>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</si>
  <si>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</si>
  <si>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</si>
  <si>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</si>
  <si>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</si>
  <si>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</si>
  <si>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</si>
  <si>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</si>
  <si>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</si>
  <si>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</si>
  <si>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</si>
  <si>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</si>
  <si>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</si>
  <si>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</si>
  <si>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</si>
  <si>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</si>
  <si>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</si>
  <si>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</si>
  <si>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</si>
  <si>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</si>
  <si>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</si>
  <si>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</si>
  <si>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</si>
  <si>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</si>
  <si>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</si>
  <si>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</si>
  <si>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</si>
  <si>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</si>
  <si>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</si>
  <si>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</si>
  <si>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</si>
  <si>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</si>
  <si>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</si>
  <si>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</si>
  <si>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</si>
  <si>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</si>
  <si>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</si>
  <si>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</si>
  <si>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</si>
  <si>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</si>
  <si>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</si>
  <si>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</si>
  <si>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</si>
  <si>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</si>
  <si>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</si>
  <si>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</si>
  <si>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</si>
  <si>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</si>
  <si>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</si>
  <si>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</si>
  <si>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</si>
  <si>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</si>
  <si>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</si>
  <si>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</si>
  <si>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</si>
  <si>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</si>
  <si>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</si>
  <si>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</si>
  <si>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</si>
  <si>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</si>
  <si>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</si>
  <si>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</si>
  <si>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</si>
  <si>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</si>
  <si>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</si>
  <si>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</si>
  <si>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</si>
  <si>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</si>
  <si>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</si>
  <si>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</si>
  <si>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</si>
  <si>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Roads Sammamish Property Sale Parcels 1524069062 &amp; 1524069069; Issaquah Pine Lake Rd</t>
  </si>
  <si>
    <t>Roads Sammamish Property Sale</t>
  </si>
  <si>
    <t>DLS Roads Services</t>
  </si>
  <si>
    <t>Sale</t>
  </si>
  <si>
    <t>Stand Alone</t>
  </si>
  <si>
    <t>Carolyn Mock / Amanda Tran</t>
  </si>
  <si>
    <t>7/20/22</t>
  </si>
  <si>
    <t>An NPV analysis was not performed because the property is surplus to the needs of Roads Services Division.</t>
  </si>
  <si>
    <t>DLS</t>
  </si>
  <si>
    <t>Facilities Mgmt / Real Estate Services</t>
  </si>
  <si>
    <t>A44000</t>
  </si>
  <si>
    <t>DES</t>
  </si>
  <si>
    <t>0010</t>
  </si>
  <si>
    <t>34187 - Costs Real Property Sales</t>
  </si>
  <si>
    <t>A73000</t>
  </si>
  <si>
    <t>1122030</t>
  </si>
  <si>
    <t>39512 - Sale of Real Property</t>
  </si>
  <si>
    <t>Appraisals, Advertising</t>
  </si>
  <si>
    <t>- Sale of this property will save King County assessments of $443/year and relieve the county of liability and maintenance costs.</t>
  </si>
  <si>
    <t>Due Diligence, Marketing, PSA, Council Routing</t>
  </si>
  <si>
    <t>Sid Bender</t>
  </si>
  <si>
    <t>- The net proceeds to the 1030 Road Services Fund after payment to the FMD Real Estate Services Section is $677,574.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</si>
</sst>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5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14" fontId="21" fillId="0" borderId="0" xfId="0" applyNumberFormat="1" applyFont="1" applyFill="1" applyBorder="1" applyAlignment="1">
      <alignment horizontal="left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3" fontId="10" fillId="0" borderId="0" xfId="0" applyNumberFormat="1" applyFont="1" applyAlignment="1" quotePrefix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">
      <selection activeCell="H57" sqref="H5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57421875" style="105" customWidth="1"/>
    <col min="5" max="5" width="63.140625" style="105" customWidth="1"/>
    <col min="6" max="6" width="21.57421875" style="105" customWidth="1"/>
    <col min="7" max="7" width="15.574218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50" t="s">
        <v>60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178"/>
    </row>
    <row r="3" ht="14">
      <c r="C3" s="112"/>
    </row>
    <row r="4" spans="3:12" ht="14">
      <c r="C4" s="231" t="s">
        <v>67</v>
      </c>
      <c r="I4" s="176"/>
      <c r="J4" s="112" t="s">
        <v>98</v>
      </c>
      <c r="K4" s="112"/>
      <c r="L4" s="112"/>
    </row>
    <row r="5" spans="3:12" ht="14">
      <c r="C5" s="231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141</v>
      </c>
      <c r="D10" s="234"/>
      <c r="E10" s="234"/>
      <c r="F10" s="234"/>
      <c r="G10" s="138" t="s">
        <v>146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62" t="s">
        <v>76</v>
      </c>
      <c r="E11" s="362"/>
      <c r="F11" s="363"/>
      <c r="G11" s="138" t="s">
        <v>147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64" t="s">
        <v>75</v>
      </c>
      <c r="E12" s="364"/>
      <c r="F12" s="365"/>
      <c r="G12" s="138" t="s">
        <v>148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64" t="s">
        <v>74</v>
      </c>
      <c r="E13" s="364"/>
      <c r="F13" s="365"/>
      <c r="G13" s="138" t="s">
        <v>149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66" t="s">
        <v>73</v>
      </c>
      <c r="E14" s="364"/>
      <c r="F14" s="365"/>
      <c r="G14" s="138" t="s">
        <v>150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64" t="s">
        <v>72</v>
      </c>
      <c r="E15" s="364"/>
      <c r="F15" s="365"/>
      <c r="G15" s="138" t="s">
        <v>151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64" t="s">
        <v>103</v>
      </c>
      <c r="E16" s="364"/>
      <c r="F16" s="239"/>
      <c r="G16" s="186" t="s">
        <v>152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64" t="s">
        <v>69</v>
      </c>
      <c r="E17" s="364"/>
      <c r="F17" s="365"/>
      <c r="G17" s="141" t="s">
        <v>48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62" t="s">
        <v>70</v>
      </c>
      <c r="E18" s="362"/>
      <c r="F18" s="363"/>
      <c r="G18" s="142">
        <v>700000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62" t="s">
        <v>132</v>
      </c>
      <c r="E19" s="362"/>
      <c r="F19" s="363"/>
      <c r="G19" s="187">
        <v>2021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5" thickBot="1">
      <c r="B20" s="209"/>
      <c r="C20" s="242"/>
      <c r="D20" s="243"/>
      <c r="E20" s="243"/>
      <c r="F20" s="243"/>
      <c r="G20" s="354" t="s">
        <v>34</v>
      </c>
      <c r="H20" s="354"/>
      <c r="I20" s="354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148</v>
      </c>
      <c r="H21" s="144"/>
      <c r="I21" s="145"/>
      <c r="J21" s="146" t="s">
        <v>160</v>
      </c>
      <c r="K21" s="146" t="s">
        <v>154</v>
      </c>
      <c r="L21" s="146">
        <v>1030</v>
      </c>
      <c r="O21" s="210"/>
    </row>
    <row r="22" spans="2:15" ht="15" thickBot="1">
      <c r="B22" s="209"/>
      <c r="C22" s="242"/>
      <c r="D22" s="244"/>
      <c r="E22" s="244"/>
      <c r="F22" s="244"/>
      <c r="G22" s="143" t="s">
        <v>155</v>
      </c>
      <c r="H22" s="144"/>
      <c r="I22" s="145"/>
      <c r="J22" s="146" t="s">
        <v>156</v>
      </c>
      <c r="K22" s="146" t="s">
        <v>157</v>
      </c>
      <c r="L22" s="326" t="s">
        <v>158</v>
      </c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185" t="s">
        <v>161</v>
      </c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8"/>
      <c r="L31" s="298"/>
      <c r="M31" s="121"/>
      <c r="N31" s="121"/>
      <c r="O31" s="210"/>
    </row>
    <row r="32" spans="2:15" ht="13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0" t="s">
        <v>124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5" t="s">
        <v>134</v>
      </c>
      <c r="D39" s="380" t="s">
        <v>135</v>
      </c>
      <c r="E39" s="380"/>
      <c r="F39" s="380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70" t="s">
        <v>77</v>
      </c>
      <c r="E40" s="370"/>
      <c r="F40" s="371"/>
      <c r="G40" s="316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70" t="s">
        <v>78</v>
      </c>
      <c r="E41" s="370"/>
      <c r="F41" s="371"/>
      <c r="G41" s="317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74" t="s">
        <v>153</v>
      </c>
      <c r="E43" s="375"/>
      <c r="F43" s="375"/>
      <c r="G43" s="375"/>
      <c r="H43" s="375"/>
      <c r="I43" s="376"/>
      <c r="J43" s="121"/>
      <c r="K43" s="121"/>
      <c r="L43" s="121"/>
      <c r="M43" s="121"/>
      <c r="N43" s="121"/>
      <c r="O43" s="210"/>
    </row>
    <row r="44" spans="2:15" ht="13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77" t="s">
        <v>99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188"/>
      <c r="O48" s="210"/>
    </row>
    <row r="49" spans="2:22" ht="14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5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5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1" t="s">
        <v>20</v>
      </c>
      <c r="F57" s="361"/>
      <c r="G57" s="260">
        <v>2021</v>
      </c>
      <c r="H57" s="261">
        <f>G57+1</f>
        <v>2022</v>
      </c>
      <c r="I57" s="261">
        <f>H57+1</f>
        <v>2023</v>
      </c>
      <c r="J57" s="261">
        <f>I57+1</f>
        <v>2024</v>
      </c>
      <c r="K57" s="261">
        <f>J57+1</f>
        <v>2025</v>
      </c>
      <c r="L57" s="261">
        <f>K57+1</f>
        <v>2026</v>
      </c>
      <c r="M57" s="262" t="s">
        <v>41</v>
      </c>
      <c r="N57" s="262" t="str">
        <f>CONCATENATE("Sum of Revenues Prior to ",G$19)</f>
        <v>Sum of Revenues Prior to 2021</v>
      </c>
      <c r="O57" s="210"/>
    </row>
    <row r="58" spans="2:15" ht="15" thickBot="1">
      <c r="B58" s="209"/>
      <c r="C58" s="157" t="s">
        <v>148</v>
      </c>
      <c r="D58" s="158" t="s">
        <v>161</v>
      </c>
      <c r="E58" s="372" t="s">
        <v>162</v>
      </c>
      <c r="F58" s="373"/>
      <c r="G58" s="151"/>
      <c r="H58" s="151"/>
      <c r="I58" s="151">
        <v>700000</v>
      </c>
      <c r="J58" s="151"/>
      <c r="K58" s="151"/>
      <c r="L58" s="151"/>
      <c r="M58" s="151"/>
      <c r="N58" s="192"/>
      <c r="O58" s="210"/>
    </row>
    <row r="59" spans="2:15" ht="15" thickBot="1">
      <c r="B59" s="209"/>
      <c r="C59" s="157" t="s">
        <v>155</v>
      </c>
      <c r="D59" s="158" t="s">
        <v>50</v>
      </c>
      <c r="E59" s="149" t="s">
        <v>159</v>
      </c>
      <c r="F59" s="150"/>
      <c r="G59" s="151"/>
      <c r="H59" s="151"/>
      <c r="I59" s="152">
        <f>SUM(I82:I88)</f>
        <v>22425.760000000002</v>
      </c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0"/>
      <c r="K60" s="301"/>
      <c r="L60" s="301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78" t="s">
        <v>84</v>
      </c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51"/>
      <c r="D69" s="351"/>
      <c r="E69" s="351"/>
      <c r="F69" s="351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0"/>
    </row>
    <row r="72" spans="2:15" ht="13.5" customHeight="1">
      <c r="B72" s="209"/>
      <c r="C72" s="267" t="s">
        <v>25</v>
      </c>
      <c r="D72" s="268"/>
      <c r="E72" s="355" t="s">
        <v>86</v>
      </c>
      <c r="F72" s="355"/>
      <c r="G72" s="355"/>
      <c r="H72" s="355"/>
      <c r="I72" s="355"/>
      <c r="J72" s="355"/>
      <c r="K72" s="355"/>
      <c r="L72" s="355"/>
      <c r="M72" s="355"/>
      <c r="N72" s="181"/>
      <c r="O72" s="210"/>
    </row>
    <row r="73" spans="2:15" ht="14.5">
      <c r="B73" s="209"/>
      <c r="C73" s="267" t="s">
        <v>53</v>
      </c>
      <c r="D73" s="268"/>
      <c r="E73" s="355" t="s">
        <v>87</v>
      </c>
      <c r="F73" s="335"/>
      <c r="G73" s="335"/>
      <c r="H73" s="335"/>
      <c r="I73" s="335"/>
      <c r="J73" s="335"/>
      <c r="K73" s="335"/>
      <c r="L73" s="335"/>
      <c r="M73" s="335"/>
      <c r="N73" s="179"/>
      <c r="O73" s="210"/>
    </row>
    <row r="74" spans="2:15" ht="14.5">
      <c r="B74" s="209"/>
      <c r="C74" s="368" t="s">
        <v>55</v>
      </c>
      <c r="D74" s="368"/>
      <c r="E74" s="355" t="s">
        <v>88</v>
      </c>
      <c r="F74" s="335"/>
      <c r="G74" s="335"/>
      <c r="H74" s="335"/>
      <c r="I74" s="335"/>
      <c r="J74" s="335"/>
      <c r="K74" s="335"/>
      <c r="L74" s="335"/>
      <c r="M74" s="335"/>
      <c r="N74" s="179"/>
      <c r="O74" s="210"/>
    </row>
    <row r="75" spans="2:15" ht="14.25" customHeight="1">
      <c r="B75" s="209"/>
      <c r="C75" s="367" t="s">
        <v>56</v>
      </c>
      <c r="D75" s="367"/>
      <c r="E75" s="355" t="s">
        <v>89</v>
      </c>
      <c r="F75" s="355"/>
      <c r="G75" s="355"/>
      <c r="H75" s="355"/>
      <c r="I75" s="355"/>
      <c r="J75" s="355"/>
      <c r="K75" s="355"/>
      <c r="L75" s="355"/>
      <c r="M75" s="355"/>
      <c r="N75" s="181"/>
      <c r="O75" s="210"/>
    </row>
    <row r="76" spans="2:15" ht="14.5">
      <c r="B76" s="209"/>
      <c r="C76" s="368" t="s">
        <v>57</v>
      </c>
      <c r="D76" s="368"/>
      <c r="E76" s="355"/>
      <c r="F76" s="335"/>
      <c r="G76" s="335"/>
      <c r="H76" s="335"/>
      <c r="I76" s="335"/>
      <c r="J76" s="335"/>
      <c r="K76" s="335"/>
      <c r="L76" s="335"/>
      <c r="M76" s="335"/>
      <c r="N76" s="179"/>
      <c r="O76" s="210"/>
    </row>
    <row r="77" spans="2:15" ht="15" customHeight="1">
      <c r="B77" s="209"/>
      <c r="C77" s="369" t="s">
        <v>26</v>
      </c>
      <c r="D77" s="369"/>
      <c r="E77" s="355" t="s">
        <v>90</v>
      </c>
      <c r="F77" s="335"/>
      <c r="G77" s="335"/>
      <c r="H77" s="335"/>
      <c r="I77" s="335"/>
      <c r="J77" s="335"/>
      <c r="K77" s="335"/>
      <c r="L77" s="335"/>
      <c r="M77" s="335"/>
      <c r="N77" s="179"/>
      <c r="O77" s="210"/>
    </row>
    <row r="78" spans="2:15" ht="14.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5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5" thickBot="1">
      <c r="B80" s="209"/>
      <c r="C80" s="242" t="s">
        <v>18</v>
      </c>
      <c r="D80" s="121"/>
      <c r="E80" s="156" t="s">
        <v>148</v>
      </c>
      <c r="F80" s="121"/>
      <c r="G80" s="242" t="s">
        <v>11</v>
      </c>
      <c r="H80" s="119"/>
      <c r="I80" s="159" t="s">
        <v>161</v>
      </c>
      <c r="J80" s="121"/>
      <c r="K80" s="121"/>
      <c r="L80" s="121"/>
      <c r="M80" s="121"/>
      <c r="N80" s="121"/>
      <c r="O80" s="210"/>
    </row>
    <row r="81" spans="2:15" ht="43" thickBot="1">
      <c r="B81" s="209"/>
      <c r="C81" s="341" t="s">
        <v>40</v>
      </c>
      <c r="D81" s="341"/>
      <c r="E81" s="342" t="s">
        <v>22</v>
      </c>
      <c r="F81" s="342"/>
      <c r="G81" s="260">
        <v>2021</v>
      </c>
      <c r="H81" s="261">
        <f>G81+1</f>
        <v>2022</v>
      </c>
      <c r="I81" s="261">
        <f>H81+1</f>
        <v>2023</v>
      </c>
      <c r="J81" s="261">
        <f>I81+1</f>
        <v>2024</v>
      </c>
      <c r="K81" s="261">
        <f>J81+1</f>
        <v>2025</v>
      </c>
      <c r="L81" s="261">
        <f>K81+1</f>
        <v>2026</v>
      </c>
      <c r="M81" s="262" t="s">
        <v>41</v>
      </c>
      <c r="N81" s="262" t="str">
        <f>CONCATENATE("Sum of Expenditures Prior to ",G$19)</f>
        <v>Sum of Expenditures Prior to 2021</v>
      </c>
      <c r="O81" s="210"/>
    </row>
    <row r="82" spans="2:15" ht="15" thickBot="1">
      <c r="B82" s="209"/>
      <c r="C82" s="272" t="s">
        <v>21</v>
      </c>
      <c r="D82" s="273"/>
      <c r="E82" s="153" t="s">
        <v>165</v>
      </c>
      <c r="F82" s="154"/>
      <c r="G82" s="155"/>
      <c r="H82" s="151"/>
      <c r="I82" s="152">
        <v>14235.76</v>
      </c>
      <c r="J82" s="152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>
      <c r="B85" s="209"/>
      <c r="C85" s="352" t="s">
        <v>55</v>
      </c>
      <c r="D85" s="353"/>
      <c r="E85" s="153" t="s">
        <v>163</v>
      </c>
      <c r="F85" s="154"/>
      <c r="G85" s="155"/>
      <c r="H85" s="151"/>
      <c r="I85" s="151">
        <v>8190</v>
      </c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56" t="s">
        <v>56</v>
      </c>
      <c r="D86" s="357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52" t="s">
        <v>57</v>
      </c>
      <c r="D87" s="353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58" t="s">
        <v>26</v>
      </c>
      <c r="D88" s="359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5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5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" thickBot="1">
      <c r="B92" s="209"/>
      <c r="C92" s="341" t="s">
        <v>40</v>
      </c>
      <c r="D92" s="341"/>
      <c r="E92" s="342" t="s">
        <v>22</v>
      </c>
      <c r="F92" s="342"/>
      <c r="G92" s="260">
        <v>2021</v>
      </c>
      <c r="H92" s="261">
        <f>G92+1</f>
        <v>2022</v>
      </c>
      <c r="I92" s="261">
        <f>H92+1</f>
        <v>2023</v>
      </c>
      <c r="J92" s="261">
        <f>I92+1</f>
        <v>2024</v>
      </c>
      <c r="K92" s="261">
        <f>J92+1</f>
        <v>2025</v>
      </c>
      <c r="L92" s="261">
        <f>K92+1</f>
        <v>2026</v>
      </c>
      <c r="M92" s="262" t="s">
        <v>41</v>
      </c>
      <c r="N92" s="262" t="str">
        <f>CONCATENATE("Sum of Expenditures Prior to ",G$19)</f>
        <v>Sum of Expenditures Prior to 2021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52" t="s">
        <v>55</v>
      </c>
      <c r="D96" s="353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56" t="s">
        <v>56</v>
      </c>
      <c r="D97" s="357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52" t="s">
        <v>57</v>
      </c>
      <c r="D98" s="353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58" t="s">
        <v>26</v>
      </c>
      <c r="D99" s="359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5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5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" hidden="1" thickBot="1">
      <c r="B103" s="209"/>
      <c r="C103" s="341" t="s">
        <v>40</v>
      </c>
      <c r="D103" s="341"/>
      <c r="E103" s="342" t="s">
        <v>22</v>
      </c>
      <c r="F103" s="342"/>
      <c r="G103" s="260">
        <f>$G$57</f>
        <v>2021</v>
      </c>
      <c r="H103" s="261">
        <f>G103+1</f>
        <v>2022</v>
      </c>
      <c r="I103" s="261">
        <f>H103+1</f>
        <v>2023</v>
      </c>
      <c r="J103" s="261">
        <f>I103+1</f>
        <v>2024</v>
      </c>
      <c r="K103" s="261"/>
      <c r="L103" s="261"/>
      <c r="M103" s="262" t="s">
        <v>41</v>
      </c>
      <c r="N103" s="262" t="str">
        <f>CONCATENATE("Sum of Expenditures Prior to ",G$19)</f>
        <v>Sum of Expenditures Prior to 2021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52" t="s">
        <v>55</v>
      </c>
      <c r="D107" s="35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56" t="s">
        <v>56</v>
      </c>
      <c r="D108" s="35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52" t="s">
        <v>57</v>
      </c>
      <c r="D109" s="35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58" t="s">
        <v>26</v>
      </c>
      <c r="D110" s="35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5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5" hidden="1" thickBot="1">
      <c r="B114" s="209"/>
      <c r="C114" s="341" t="s">
        <v>40</v>
      </c>
      <c r="D114" s="341"/>
      <c r="E114" s="342" t="s">
        <v>22</v>
      </c>
      <c r="F114" s="342"/>
      <c r="G114" s="279">
        <f>$G$57</f>
        <v>2021</v>
      </c>
      <c r="H114" s="280">
        <f>G114+1</f>
        <v>2022</v>
      </c>
      <c r="I114" s="280">
        <f>H114+1</f>
        <v>2023</v>
      </c>
      <c r="J114" s="280">
        <f>I114+1</f>
        <v>2024</v>
      </c>
      <c r="K114" s="280"/>
      <c r="L114" s="280"/>
      <c r="M114" s="281" t="s">
        <v>41</v>
      </c>
      <c r="N114" s="262" t="str">
        <f>CONCATENATE("Sum of Expenditures Prior to ",G$19)</f>
        <v>Sum of Expenditures Prior to 2021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43" t="s">
        <v>55</v>
      </c>
      <c r="D118" s="34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45" t="s">
        <v>56</v>
      </c>
      <c r="D119" s="34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43" t="s">
        <v>57</v>
      </c>
      <c r="D120" s="34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7" t="s">
        <v>26</v>
      </c>
      <c r="D121" s="34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5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5" hidden="1" thickBot="1">
      <c r="B125" s="209"/>
      <c r="C125" s="341" t="s">
        <v>40</v>
      </c>
      <c r="D125" s="341"/>
      <c r="E125" s="342" t="s">
        <v>22</v>
      </c>
      <c r="F125" s="342"/>
      <c r="G125" s="279">
        <f>$G$57</f>
        <v>2021</v>
      </c>
      <c r="H125" s="280">
        <f>G125+1</f>
        <v>2022</v>
      </c>
      <c r="I125" s="280">
        <f>H125+1</f>
        <v>2023</v>
      </c>
      <c r="J125" s="280">
        <f>I125+1</f>
        <v>2024</v>
      </c>
      <c r="K125" s="280"/>
      <c r="L125" s="280"/>
      <c r="M125" s="281" t="s">
        <v>41</v>
      </c>
      <c r="N125" s="262" t="str">
        <f>CONCATENATE("Sum of Expenditures Prior to ",G$19)</f>
        <v>Sum of Expenditures Prior to 2021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43" t="s">
        <v>55</v>
      </c>
      <c r="D129" s="34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45" t="s">
        <v>56</v>
      </c>
      <c r="D130" s="34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43" t="s">
        <v>57</v>
      </c>
      <c r="D131" s="34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7" t="s">
        <v>26</v>
      </c>
      <c r="D132" s="34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5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5" hidden="1" thickBot="1">
      <c r="B136" s="209"/>
      <c r="C136" s="341" t="s">
        <v>40</v>
      </c>
      <c r="D136" s="341"/>
      <c r="E136" s="342" t="s">
        <v>22</v>
      </c>
      <c r="F136" s="342"/>
      <c r="G136" s="279">
        <f>$G$57</f>
        <v>2021</v>
      </c>
      <c r="H136" s="280">
        <f>G136+1</f>
        <v>2022</v>
      </c>
      <c r="I136" s="280">
        <f>H136+1</f>
        <v>2023</v>
      </c>
      <c r="J136" s="280">
        <f>I136+1</f>
        <v>2024</v>
      </c>
      <c r="K136" s="280"/>
      <c r="L136" s="280"/>
      <c r="M136" s="281" t="s">
        <v>41</v>
      </c>
      <c r="N136" s="262" t="str">
        <f>CONCATENATE("Sum of Expenditures Prior to ",G$19)</f>
        <v>Sum of Expenditures Prior to 2021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43" t="s">
        <v>55</v>
      </c>
      <c r="D140" s="34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45" t="s">
        <v>56</v>
      </c>
      <c r="D141" s="34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43" t="s">
        <v>57</v>
      </c>
      <c r="D142" s="34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7" t="s">
        <v>26</v>
      </c>
      <c r="D143" s="34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35" t="s">
        <v>100</v>
      </c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179"/>
      <c r="O148" s="223"/>
      <c r="P148" s="224"/>
      <c r="Q148" s="224"/>
    </row>
    <row r="149" spans="2:17" ht="12.75" customHeight="1">
      <c r="B149" s="209"/>
      <c r="C149" s="335" t="s">
        <v>130</v>
      </c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179"/>
      <c r="O149" s="223"/>
      <c r="P149" s="224"/>
      <c r="Q149" s="224"/>
    </row>
    <row r="150" spans="2:15" ht="14.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5" thickBot="1">
      <c r="B151" s="209"/>
      <c r="C151" s="242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5" thickBot="1">
      <c r="B152" s="209"/>
      <c r="C152" s="242" t="s">
        <v>123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129</v>
      </c>
      <c r="K154" s="287"/>
      <c r="L154" s="287"/>
      <c r="M154" s="121"/>
      <c r="N154" s="121"/>
      <c r="O154" s="210"/>
    </row>
    <row r="155" spans="2:15" ht="14.5">
      <c r="B155" s="209"/>
      <c r="C155" s="349" t="s">
        <v>18</v>
      </c>
      <c r="D155" s="349" t="s">
        <v>39</v>
      </c>
      <c r="E155" s="339" t="s">
        <v>23</v>
      </c>
      <c r="F155" s="339"/>
      <c r="G155" s="282">
        <f>G81</f>
        <v>2021</v>
      </c>
      <c r="H155" s="283" t="str">
        <f>IF(OR(G19=2013,G19=2015,G19=2017,G19=2019),G19+1,"NA")</f>
        <v>NA</v>
      </c>
      <c r="I155" s="283"/>
      <c r="J155" s="287" t="s">
        <v>127</v>
      </c>
      <c r="K155" s="287"/>
      <c r="L155" s="287"/>
      <c r="M155" s="121"/>
      <c r="N155" s="121"/>
      <c r="O155" s="210"/>
    </row>
    <row r="156" spans="2:15" ht="29.5" thickBot="1">
      <c r="B156" s="209"/>
      <c r="C156" s="342"/>
      <c r="D156" s="342"/>
      <c r="E156" s="340"/>
      <c r="F156" s="340"/>
      <c r="G156" s="284" t="s">
        <v>24</v>
      </c>
      <c r="H156" s="284" t="str">
        <f>IF(H155="NA"," ","Allocation Change")</f>
        <v xml:space="preserve"> </v>
      </c>
      <c r="I156" s="284"/>
      <c r="J156" s="288" t="s">
        <v>128</v>
      </c>
      <c r="K156" s="288"/>
      <c r="L156" s="288"/>
      <c r="M156" s="121"/>
      <c r="N156" s="121"/>
      <c r="O156" s="210"/>
    </row>
    <row r="157" spans="2:15" ht="14.5" thickBot="1">
      <c r="B157" s="209"/>
      <c r="C157" s="156"/>
      <c r="D157" s="160" t="s">
        <v>50</v>
      </c>
      <c r="E157" s="153"/>
      <c r="F157" s="154"/>
      <c r="G157" s="163"/>
      <c r="H157" s="163"/>
      <c r="I157" s="318"/>
      <c r="J157" s="163"/>
      <c r="K157" s="288"/>
      <c r="L157" s="288"/>
      <c r="M157" s="121"/>
      <c r="N157" s="121"/>
      <c r="O157" s="210"/>
    </row>
    <row r="158" spans="2:15" ht="14.5" thickBot="1">
      <c r="B158" s="209"/>
      <c r="C158" s="156"/>
      <c r="D158" s="160" t="s">
        <v>50</v>
      </c>
      <c r="E158" s="162"/>
      <c r="F158" s="154"/>
      <c r="G158" s="163"/>
      <c r="H158" s="163"/>
      <c r="I158" s="318"/>
      <c r="J158" s="163"/>
      <c r="K158" s="288"/>
      <c r="L158" s="288"/>
      <c r="M158" s="121"/>
      <c r="N158" s="121"/>
      <c r="O158" s="210"/>
    </row>
    <row r="159" spans="2:15" ht="14.5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299"/>
      <c r="L159" s="299"/>
      <c r="M159" s="121"/>
      <c r="N159" s="121"/>
      <c r="O159" s="210"/>
    </row>
    <row r="160" spans="2:15" ht="14.5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299"/>
      <c r="L160" s="299"/>
      <c r="M160" s="121"/>
      <c r="N160" s="121"/>
      <c r="O160" s="210"/>
    </row>
    <row r="161" spans="2:15" ht="14.5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299"/>
      <c r="L161" s="299"/>
      <c r="M161" s="121"/>
      <c r="N161" s="121"/>
      <c r="O161" s="210"/>
    </row>
    <row r="162" spans="2:15" ht="14.5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299"/>
      <c r="L162" s="299"/>
      <c r="M162" s="121"/>
      <c r="N162" s="121"/>
      <c r="O162" s="210"/>
    </row>
    <row r="163" spans="2:15" ht="13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29" t="s">
        <v>139</v>
      </c>
      <c r="G171" s="330"/>
      <c r="H171" s="330"/>
      <c r="I171" s="330"/>
      <c r="J171" s="330"/>
      <c r="K171" s="330"/>
      <c r="L171" s="330"/>
      <c r="M171" s="330"/>
      <c r="N171" s="331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35" t="s">
        <v>144</v>
      </c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179"/>
      <c r="O173" s="223"/>
    </row>
    <row r="174" spans="2:15" ht="34.5" customHeight="1" thickBot="1">
      <c r="B174" s="209"/>
      <c r="C174" s="332" t="s">
        <v>164</v>
      </c>
      <c r="D174" s="333"/>
      <c r="E174" s="333"/>
      <c r="F174" s="333"/>
      <c r="G174" s="333"/>
      <c r="H174" s="333"/>
      <c r="I174" s="333"/>
      <c r="J174" s="333"/>
      <c r="K174" s="333"/>
      <c r="L174" s="333"/>
      <c r="M174" s="333"/>
      <c r="N174" s="334"/>
      <c r="O174" s="223"/>
    </row>
    <row r="175" spans="2:15" ht="34.5" customHeight="1" thickBot="1">
      <c r="B175" s="209"/>
      <c r="C175" s="336" t="s">
        <v>122</v>
      </c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8"/>
      <c r="O175" s="223"/>
    </row>
    <row r="176" spans="2:15" ht="34.5" customHeight="1" thickBot="1">
      <c r="B176" s="209"/>
      <c r="C176" s="336" t="s">
        <v>122</v>
      </c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8"/>
      <c r="O176" s="223"/>
    </row>
    <row r="177" spans="2:15" ht="34.5" customHeight="1" thickBot="1">
      <c r="B177" s="209"/>
      <c r="C177" s="336" t="s">
        <v>122</v>
      </c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8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35" t="s">
        <v>145</v>
      </c>
      <c r="D179" s="335"/>
      <c r="E179" s="335"/>
      <c r="F179" s="335"/>
      <c r="G179" s="335"/>
      <c r="H179" s="335"/>
      <c r="I179" s="335"/>
      <c r="J179" s="335"/>
      <c r="K179" s="335"/>
      <c r="L179" s="335"/>
      <c r="M179" s="335"/>
      <c r="N179" s="116"/>
      <c r="O179" s="210"/>
    </row>
    <row r="180" spans="2:15" ht="14.5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19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 t="str">
        <f>G29</f>
        <v>1122030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B104">
      <selection activeCell="B119" sqref="B119:S11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140625" style="0" customWidth="1"/>
    <col min="20" max="20" width="18.57421875" style="0" customWidth="1"/>
  </cols>
  <sheetData>
    <row r="1" spans="1:20" ht="18">
      <c r="A1" s="424" t="s">
        <v>49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1" t="s">
        <v>31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1"/>
    </row>
    <row r="4" spans="1:20" ht="3" customHeight="1" thickBot="1" thickTop="1">
      <c r="A4" s="435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1"/>
    </row>
    <row r="5" spans="1:19" ht="13.5">
      <c r="A5" s="445" t="s">
        <v>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4"/>
    </row>
    <row r="6" spans="1:20" ht="13.5">
      <c r="A6" s="441" t="s">
        <v>0</v>
      </c>
      <c r="B6" s="442"/>
      <c r="C6" s="440" t="str">
        <f>IF('2a.  Simple Form Data Entry'!G11="","   ",'2a.  Simple Form Data Entry'!G11)</f>
        <v>Roads Sammamish Property Sale</v>
      </c>
      <c r="D6" s="440"/>
      <c r="E6" s="440"/>
      <c r="F6" s="440"/>
      <c r="G6" s="440"/>
      <c r="H6" s="440"/>
      <c r="I6" s="440"/>
      <c r="J6" s="440"/>
      <c r="L6" s="292" t="s">
        <v>16</v>
      </c>
      <c r="M6" s="292"/>
      <c r="O6" s="72"/>
      <c r="Q6" s="72"/>
      <c r="R6" s="311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46" t="s">
        <v>142</v>
      </c>
      <c r="B7" s="437"/>
      <c r="C7" s="447" t="str">
        <f>IF('2a.  Simple Form Data Entry'!G12="","   ",'2a.  Simple Form Data Entry'!G12)</f>
        <v>DLS Roads Services</v>
      </c>
      <c r="D7" s="447"/>
      <c r="E7" s="447"/>
      <c r="F7" s="447"/>
      <c r="G7" s="447"/>
      <c r="H7" s="447"/>
      <c r="I7" s="447"/>
      <c r="J7" s="447"/>
      <c r="L7" s="102" t="s">
        <v>27</v>
      </c>
      <c r="M7" s="102"/>
      <c r="P7" s="73"/>
      <c r="Q7" s="73"/>
      <c r="R7" s="312">
        <f>'2a.  Simple Form Data Entry'!G18</f>
        <v>700000</v>
      </c>
      <c r="S7" s="54"/>
      <c r="T7" s="11"/>
    </row>
    <row r="8" spans="1:24" ht="13.5" customHeight="1">
      <c r="A8" s="438" t="s">
        <v>2</v>
      </c>
      <c r="B8" s="439"/>
      <c r="C8" s="291" t="str">
        <f>IF('2a.  Simple Form Data Entry'!G15="","   ",'2a.  Simple Form Data Entry'!G15)</f>
        <v>Carolyn Mock / Amanda Tran</v>
      </c>
      <c r="E8" s="291"/>
      <c r="F8" s="439" t="s">
        <v>8</v>
      </c>
      <c r="G8" s="439"/>
      <c r="H8" s="321" t="str">
        <f>IF('2a.  Simple Form Data Entry'!G15=""," ",'2a.  Simple Form Data Entry'!G16)</f>
        <v>7/20/22</v>
      </c>
      <c r="I8" s="291"/>
      <c r="J8" s="291"/>
      <c r="L8" s="437" t="s">
        <v>10</v>
      </c>
      <c r="M8" s="437"/>
      <c r="N8" s="437"/>
      <c r="O8" s="437"/>
      <c r="P8" s="74"/>
      <c r="Q8" s="74"/>
      <c r="R8" s="291" t="str">
        <f>IF('2a.  Simple Form Data Entry'!G13="","   ",'2a.  Simple Form Data Entry'!G13)</f>
        <v>Sale</v>
      </c>
      <c r="S8" s="320"/>
      <c r="T8" s="291"/>
      <c r="U8" s="291"/>
      <c r="V8" s="291"/>
      <c r="W8" s="291"/>
      <c r="X8" s="291"/>
    </row>
    <row r="9" spans="1:24" ht="13.5" customHeight="1">
      <c r="A9" s="438" t="s">
        <v>3</v>
      </c>
      <c r="B9" s="439"/>
      <c r="C9" s="41" t="s">
        <v>166</v>
      </c>
      <c r="D9" s="291"/>
      <c r="E9" s="291"/>
      <c r="F9" s="439" t="s">
        <v>13</v>
      </c>
      <c r="G9" s="439"/>
      <c r="H9" s="327">
        <v>44798</v>
      </c>
      <c r="I9" s="291"/>
      <c r="J9" s="291"/>
      <c r="L9" s="437" t="s">
        <v>9</v>
      </c>
      <c r="M9" s="437"/>
      <c r="N9" s="437"/>
      <c r="O9" s="437"/>
      <c r="P9" s="55"/>
      <c r="Q9" s="55"/>
      <c r="R9" s="291" t="str">
        <f>IF('2a.  Simple Form Data Entry'!G14="","   ",'2a.  Simple Form Data Entry'!G14)</f>
        <v>Stand Alone</v>
      </c>
      <c r="S9" s="320"/>
      <c r="T9" s="291"/>
      <c r="U9" s="291"/>
      <c r="V9" s="291"/>
      <c r="W9" s="291"/>
      <c r="X9" s="291"/>
    </row>
    <row r="10" spans="1:20" ht="12.75">
      <c r="A10" s="322" t="s">
        <v>141</v>
      </c>
      <c r="B10" s="323"/>
      <c r="C10" s="431" t="str">
        <f>IF('2a.  Simple Form Data Entry'!G10=""," ",'2a.  Simple Form Data Entry'!G10)</f>
        <v>Roads Sammamish Property Sale Parcels 1524069062 &amp; 1524069069; Issaquah Pine Lake Rd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2"/>
      <c r="T10" s="11"/>
    </row>
    <row r="11" spans="1:20" ht="13" thickBot="1">
      <c r="A11" s="324"/>
      <c r="B11" s="325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1" t="s">
        <v>14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6" t="s">
        <v>32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0" t="s">
        <v>136</v>
      </c>
      <c r="B17" s="430"/>
      <c r="C17" s="430"/>
      <c r="D17" s="430"/>
      <c r="E17" s="427" t="str">
        <f>IF('2a.  Simple Form Data Entry'!G39="N","NA",'2a.  Simple Form Data Entry'!G40)</f>
        <v>NA</v>
      </c>
      <c r="F17" s="428"/>
      <c r="G17" s="429"/>
      <c r="H17" s="389" t="s">
        <v>143</v>
      </c>
      <c r="I17" s="390"/>
      <c r="J17" s="390"/>
      <c r="K17" s="390"/>
      <c r="L17" s="390"/>
      <c r="M17" s="390"/>
      <c r="N17" s="302"/>
      <c r="O17" s="382" t="str">
        <f>IF('2a.  Simple Form Data Entry'!G39="N","NA",'2a.  Simple Form Data Entry'!G41)</f>
        <v>NA</v>
      </c>
      <c r="P17" s="383"/>
      <c r="Q17" s="383"/>
      <c r="R17" s="383"/>
      <c r="S17" s="38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6" t="s">
        <v>33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3"/>
      <c r="M22" s="44"/>
      <c r="N22" s="44"/>
      <c r="O22" s="293"/>
      <c r="P22" s="293"/>
      <c r="Q22" s="293"/>
      <c r="R22" s="293"/>
      <c r="S22" s="44"/>
      <c r="T22" s="11"/>
    </row>
    <row r="23" spans="1:20" ht="15.5" thickBot="1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116</v>
      </c>
      <c r="T24" s="11"/>
    </row>
    <row r="25" spans="1:20" ht="13.5">
      <c r="A25" s="88" t="str">
        <f>IF('2a.  Simple Form Data Entry'!C58="","   ",'2a.  Simple Form Data Entry'!C58)</f>
        <v>DLS Roads Services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A73000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DLS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1030</v>
      </c>
      <c r="G25" s="90" t="str">
        <f>IF(A25="","   ",'2a.  Simple Form Data Entry'!D58)</f>
        <v>1122030</v>
      </c>
      <c r="H25" s="195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700000</v>
      </c>
      <c r="N25" s="80">
        <f>'2a.  Simple Form Data Entry'!J58</f>
        <v>0</v>
      </c>
      <c r="O25" s="80">
        <f aca="true" t="shared" si="0" ref="O25:O31">M25+N25</f>
        <v>700000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Facilities Mgmt / 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34187 - Costs Real Property Sales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22425.760000000002</v>
      </c>
      <c r="N26" s="77">
        <f>'2a.  Simple Form Data Entry'!J59</f>
        <v>0</v>
      </c>
      <c r="O26" s="80">
        <f t="shared" si="0"/>
        <v>22425.760000000002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722425.76</v>
      </c>
      <c r="N31" s="56">
        <f t="shared" si="3"/>
        <v>0</v>
      </c>
      <c r="O31" s="56">
        <f t="shared" si="0"/>
        <v>722425.76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116</v>
      </c>
      <c r="T34" s="12"/>
    </row>
    <row r="35" spans="1:20" ht="13.5">
      <c r="A35" s="395" t="str">
        <f>IF('2a.  Simple Form Data Entry'!E80="","   ",'2a.  Simple Form Data Entry'!E80)</f>
        <v>DLS Roads Services</v>
      </c>
      <c r="B35" s="396"/>
      <c r="C35" s="397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A73000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DLS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1030</v>
      </c>
      <c r="G35" s="79" t="str">
        <f>IF('2a.  Simple Form Data Entry'!I80="","   ",'2a.  Simple Form Data Entry'!I80)</f>
        <v>1122030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>Due Diligence, Marketing, PSA, Council Routing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14235.76</v>
      </c>
      <c r="N36" s="80">
        <f>'2a.  Simple Form Data Entry'!J82</f>
        <v>0</v>
      </c>
      <c r="O36" s="80">
        <f aca="true" t="shared" si="5" ref="O36:O43">M36+N36</f>
        <v>14235.76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85" t="s">
        <v>55</v>
      </c>
      <c r="C39" s="386"/>
      <c r="D39" s="45"/>
      <c r="E39" s="45"/>
      <c r="F39" s="45"/>
      <c r="G39" s="45"/>
      <c r="H39" s="199" t="str">
        <f>IF('2a.  Simple Form Data Entry'!E85="","  ",'2a.  Simple Form Data Entry'!E85)</f>
        <v>Appraisals, Advertising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8190</v>
      </c>
      <c r="N39" s="80">
        <f>'2a.  Simple Form Data Entry'!J85</f>
        <v>0</v>
      </c>
      <c r="O39" s="80">
        <f t="shared" si="5"/>
        <v>8190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7" t="s">
        <v>56</v>
      </c>
      <c r="C40" s="388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85" t="s">
        <v>57</v>
      </c>
      <c r="C41" s="386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1" t="s">
        <v>26</v>
      </c>
      <c r="C42" s="402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22425.760000000002</v>
      </c>
      <c r="N43" s="63">
        <f t="shared" si="8"/>
        <v>0</v>
      </c>
      <c r="O43" s="63">
        <f t="shared" si="5"/>
        <v>22425.760000000002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4"/>
      <c r="S44" s="25"/>
      <c r="T44" s="12"/>
    </row>
    <row r="45" spans="1:20" ht="13.5">
      <c r="A45" s="398" t="str">
        <f>IF('2a.  Simple Form Data Entry'!E91="","   ",'2a.  Simple Form Data Entry'!E91)</f>
        <v xml:space="preserve">   </v>
      </c>
      <c r="B45" s="399"/>
      <c r="C45" s="400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5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85" t="s">
        <v>55</v>
      </c>
      <c r="C49" s="386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7" t="s">
        <v>56</v>
      </c>
      <c r="C50" s="388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85" t="s">
        <v>57</v>
      </c>
      <c r="C51" s="386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1" t="s">
        <v>26</v>
      </c>
      <c r="C52" s="402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8" t="str">
        <f>IF('2a.  Simple Form Data Entry'!E102="","   ",'2a.  Simple Form Data Entry'!E102)</f>
        <v xml:space="preserve">   </v>
      </c>
      <c r="B55" s="399"/>
      <c r="C55" s="400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85" t="s">
        <v>55</v>
      </c>
      <c r="C59" s="386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7" t="s">
        <v>56</v>
      </c>
      <c r="C60" s="388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85" t="s">
        <v>57</v>
      </c>
      <c r="C61" s="386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1" t="s">
        <v>26</v>
      </c>
      <c r="C62" s="402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8" t="str">
        <f>IF('2a.  Simple Form Data Entry'!E113="","   ",'2a.  Simple Form Data Entry'!E113)</f>
        <v xml:space="preserve">   </v>
      </c>
      <c r="B65" s="399"/>
      <c r="C65" s="400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85" t="s">
        <v>55</v>
      </c>
      <c r="C69" s="386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7" t="s">
        <v>56</v>
      </c>
      <c r="C70" s="388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85" t="s">
        <v>57</v>
      </c>
      <c r="C71" s="386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1" t="s">
        <v>26</v>
      </c>
      <c r="C72" s="402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8" t="str">
        <f>IF('2a.  Simple Form Data Entry'!E124="","   ",'2a.  Simple Form Data Entry'!E124)</f>
        <v xml:space="preserve">   </v>
      </c>
      <c r="B75" s="399"/>
      <c r="C75" s="400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85" t="s">
        <v>55</v>
      </c>
      <c r="C79" s="386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7" t="s">
        <v>56</v>
      </c>
      <c r="C80" s="388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85" t="s">
        <v>57</v>
      </c>
      <c r="C81" s="386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01" t="s">
        <v>26</v>
      </c>
      <c r="C82" s="402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8" t="str">
        <f>IF('2a.  Simple Form Data Entry'!E135="","   ",'2a.  Simple Form Data Entry'!E135)</f>
        <v xml:space="preserve">   </v>
      </c>
      <c r="B85" s="399"/>
      <c r="C85" s="400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85" t="s">
        <v>55</v>
      </c>
      <c r="C89" s="386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7" t="s">
        <v>56</v>
      </c>
      <c r="C90" s="388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85" t="s">
        <v>57</v>
      </c>
      <c r="C91" s="386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01" t="s">
        <v>26</v>
      </c>
      <c r="C92" s="402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22425.760000000002</v>
      </c>
      <c r="N95" s="56">
        <f t="shared" si="23"/>
        <v>0</v>
      </c>
      <c r="O95" s="56">
        <f t="shared" si="11"/>
        <v>22425.760000000002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5" t="s">
        <v>15</v>
      </c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126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48" t="s">
        <v>18</v>
      </c>
      <c r="B101" s="449"/>
      <c r="C101" s="450"/>
      <c r="D101" s="410" t="s">
        <v>19</v>
      </c>
      <c r="E101" s="410" t="s">
        <v>5</v>
      </c>
      <c r="F101" s="403" t="s">
        <v>104</v>
      </c>
      <c r="G101" s="410" t="s">
        <v>11</v>
      </c>
      <c r="H101" s="421" t="s">
        <v>23</v>
      </c>
      <c r="I101" s="307"/>
      <c r="J101" s="189">
        <f>'2a.  Simple Form Data Entry'!G19</f>
        <v>2021</v>
      </c>
      <c r="K101" s="285" t="str">
        <f>'2a.  Simple Form Data Entry'!H155</f>
        <v>NA</v>
      </c>
      <c r="L101" s="405" t="str">
        <f>CONCATENATE(L24," Appropriation Change")</f>
        <v>2021 / 2022 Appropriation Change</v>
      </c>
      <c r="P101" s="42"/>
      <c r="Q101" s="306"/>
      <c r="R101" s="414" t="s">
        <v>131</v>
      </c>
      <c r="S101" s="415"/>
      <c r="T101" s="42"/>
    </row>
    <row r="102" spans="1:20" ht="27.75" customHeight="1" thickBot="1">
      <c r="A102" s="451"/>
      <c r="B102" s="452"/>
      <c r="C102" s="453"/>
      <c r="D102" s="411"/>
      <c r="E102" s="411"/>
      <c r="F102" s="404"/>
      <c r="G102" s="411"/>
      <c r="H102" s="422"/>
      <c r="I102" s="308"/>
      <c r="J102" s="190" t="s">
        <v>24</v>
      </c>
      <c r="K102" s="286" t="str">
        <f>'2a.  Simple Form Data Entry'!H156</f>
        <v xml:space="preserve"> </v>
      </c>
      <c r="L102" s="406"/>
      <c r="P102" s="42"/>
      <c r="Q102" s="306"/>
      <c r="R102" s="416"/>
      <c r="S102" s="417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09"/>
      <c r="J103" s="100">
        <f>'2a.  Simple Form Data Entry'!G157</f>
        <v>0</v>
      </c>
      <c r="K103" s="100">
        <f>'2a.  Simple Form Data Entry'!H157</f>
        <v>0</v>
      </c>
      <c r="L103" s="303">
        <f>J103+K103</f>
        <v>0</v>
      </c>
      <c r="P103" s="42"/>
      <c r="Q103" s="296"/>
      <c r="R103" s="412">
        <f>'2a.  Simple Form Data Entry'!J157</f>
        <v>0</v>
      </c>
      <c r="S103" s="413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09"/>
      <c r="J104" s="82">
        <f>'2a.  Simple Form Data Entry'!G158</f>
        <v>0</v>
      </c>
      <c r="K104" s="82">
        <f>'2a.  Simple Form Data Entry'!H158</f>
        <v>0</v>
      </c>
      <c r="L104" s="303">
        <f aca="true" t="shared" si="25" ref="L104:L109">J104+K104</f>
        <v>0</v>
      </c>
      <c r="P104" s="42"/>
      <c r="Q104" s="305"/>
      <c r="R104" s="391">
        <f>'2a.  Simple Form Data Entry'!J158</f>
        <v>0</v>
      </c>
      <c r="S104" s="39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09"/>
      <c r="J105" s="82">
        <f>'2a.  Simple Form Data Entry'!G159</f>
        <v>0</v>
      </c>
      <c r="K105" s="82">
        <f>'2a.  Simple Form Data Entry'!H159</f>
        <v>0</v>
      </c>
      <c r="L105" s="303">
        <f t="shared" si="25"/>
        <v>0</v>
      </c>
      <c r="P105" s="42"/>
      <c r="Q105" s="296"/>
      <c r="R105" s="391">
        <f>'2a.  Simple Form Data Entry'!J159</f>
        <v>0</v>
      </c>
      <c r="S105" s="39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09"/>
      <c r="J106" s="82">
        <f>'2a.  Simple Form Data Entry'!G160</f>
        <v>0</v>
      </c>
      <c r="K106" s="82">
        <f>'2a.  Simple Form Data Entry'!H160</f>
        <v>0</v>
      </c>
      <c r="L106" s="303">
        <f t="shared" si="25"/>
        <v>0</v>
      </c>
      <c r="P106" s="42"/>
      <c r="Q106" s="296"/>
      <c r="R106" s="391">
        <f>'2a.  Simple Form Data Entry'!J160</f>
        <v>0</v>
      </c>
      <c r="S106" s="39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09"/>
      <c r="J107" s="82">
        <f>'2a.  Simple Form Data Entry'!G161</f>
        <v>0</v>
      </c>
      <c r="K107" s="82">
        <f>'2a.  Simple Form Data Entry'!H161</f>
        <v>0</v>
      </c>
      <c r="L107" s="303">
        <f t="shared" si="25"/>
        <v>0</v>
      </c>
      <c r="P107" s="42"/>
      <c r="Q107" s="296"/>
      <c r="R107" s="391">
        <f>'2a.  Simple Form Data Entry'!J161</f>
        <v>0</v>
      </c>
      <c r="S107" s="39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09"/>
      <c r="J108" s="82">
        <f>'2a.  Simple Form Data Entry'!G162</f>
        <v>0</v>
      </c>
      <c r="K108" s="82">
        <f>'2a.  Simple Form Data Entry'!H162</f>
        <v>0</v>
      </c>
      <c r="L108" s="303">
        <f t="shared" si="25"/>
        <v>0</v>
      </c>
      <c r="P108" s="42"/>
      <c r="Q108" s="296"/>
      <c r="R108" s="391">
        <f>'2a.  Simple Form Data Entry'!J162</f>
        <v>0</v>
      </c>
      <c r="S108" s="392"/>
      <c r="T108" s="42"/>
    </row>
    <row r="109" spans="1:20" ht="14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0"/>
      <c r="J109" s="66">
        <f>SUM(J103:J108)</f>
        <v>0</v>
      </c>
      <c r="K109" s="66">
        <f>SUM(K103:K108)</f>
        <v>0</v>
      </c>
      <c r="L109" s="304">
        <f t="shared" si="25"/>
        <v>0</v>
      </c>
      <c r="P109" s="42"/>
      <c r="Q109" s="297"/>
      <c r="R109" s="393">
        <f>SUM(R103:S107)</f>
        <v>0</v>
      </c>
      <c r="S109" s="394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14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3" t="s">
        <v>133</v>
      </c>
      <c r="B112" s="423" t="str">
        <f>IF('2a.  Simple Form Data Entry'!G39="Y","See note 5 below.",'2a.  Simple Form Data Entry'!D43)</f>
        <v>An NPV analysis was not performed because the property is surplus to the needs of Roads Services Division.</v>
      </c>
      <c r="C112" s="423"/>
      <c r="D112" s="423"/>
      <c r="E112" s="423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5"/>
    </row>
    <row r="113" spans="1:20" ht="13.5">
      <c r="A113" s="68" t="s">
        <v>112</v>
      </c>
      <c r="B113" s="418" t="s">
        <v>140</v>
      </c>
      <c r="C113" s="418"/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5"/>
    </row>
    <row r="114" spans="1:20" ht="15" customHeight="1">
      <c r="A114" s="69" t="s">
        <v>52</v>
      </c>
      <c r="B114" s="419" t="s">
        <v>115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5"/>
    </row>
    <row r="115" spans="1:20" ht="13.5">
      <c r="A115" s="69" t="s">
        <v>113</v>
      </c>
      <c r="B115" s="420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0"/>
      <c r="D115" s="420"/>
      <c r="E115" s="420"/>
      <c r="F115" s="420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5"/>
    </row>
    <row r="116" spans="1:20" ht="13.5" customHeight="1">
      <c r="A116" s="67" t="s">
        <v>114</v>
      </c>
      <c r="B116" s="409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9"/>
      <c r="N116" s="409"/>
      <c r="O116" s="409"/>
      <c r="P116" s="409"/>
      <c r="Q116" s="409"/>
      <c r="R116" s="409"/>
      <c r="S116" s="409"/>
      <c r="T116" s="5"/>
    </row>
    <row r="117" spans="1:20" ht="16.5" customHeight="1">
      <c r="A117" s="67" t="s">
        <v>117</v>
      </c>
      <c r="B117" s="408" t="s">
        <v>111</v>
      </c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5"/>
    </row>
    <row r="118" spans="1:19" ht="14.25" customHeight="1">
      <c r="A118" s="67"/>
      <c r="B118" s="407" t="str">
        <f>'2a.  Simple Form Data Entry'!C174</f>
        <v>- Sale of this property will save King County assessments of $443/year and relieve the county of liability and maintenance costs.</v>
      </c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</row>
    <row r="119" spans="1:19" ht="13.5">
      <c r="A119" s="67"/>
      <c r="B119" s="454" t="s">
        <v>167</v>
      </c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</row>
    <row r="120" spans="1:19" ht="12.75" customHeight="1">
      <c r="A120" s="67"/>
      <c r="B120" s="407"/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</row>
    <row r="121" spans="1:19" ht="15" customHeight="1">
      <c r="A121" s="67"/>
      <c r="B121" s="407"/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</row>
    <row r="122" spans="1:20" ht="13.5">
      <c r="A122" s="67"/>
      <c r="B122" s="407"/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5"/>
    </row>
    <row r="123" spans="1:19" ht="13.5">
      <c r="A123" s="67"/>
      <c r="B123" s="407"/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</row>
    <row r="124" spans="1:19" ht="13.5">
      <c r="A124" t="str">
        <f>IF('2a.  Simple Form Data Entry'!C180=""," ","6.")</f>
        <v xml:space="preserve"> </v>
      </c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</row>
    <row r="125" spans="1:19" ht="13.5">
      <c r="A125" s="69"/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</row>
    <row r="126" spans="1:19" ht="13.5">
      <c r="A126" s="69"/>
      <c r="B126" s="407"/>
      <c r="C126" s="407"/>
      <c r="D126" s="407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  <c r="S126" s="407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C954B59-C972-46BE-AC65-A703A8DC8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383201-10FD-4AC0-9B5F-A512ACCDBF5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purl.org/dc/terms/"/>
    <ds:schemaRef ds:uri="cc811197-5a73-4d86-a206-c117da05ddaa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4014f290-5a86-44a6-bf90-5365310a716f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2022-09-03T22:58:52Z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35d516b2-8c44-4ac2-ab77-1e6591ba0a27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