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7010" windowHeight="10950" activeTab="0"/>
  </bookViews>
  <sheets>
    <sheet name="2014 DCHS AdmUpdate ver 2 4-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2005_IS_Budget_adjusted_by_Fiscal" localSheetId="0">#REF!</definedName>
    <definedName name="_2005_IS_Budget_adjusted_by_Fiscal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bcd" hidden="1">{"cxtransfer",#N/A,FALSE,"ReorgRevisted"}</definedName>
    <definedName name="actual" localSheetId="0">#REF!</definedName>
    <definedName name="actual">#REF!</definedName>
    <definedName name="AllocBasisTable2009">'[1]DCHS 07Tables for 09 Allocation'!$E$2:$P$3,'[1]DCHS 07Tables for 09 Allocation'!$B$4:$P$33</definedName>
    <definedName name="ARMS08" localSheetId="0">#REF!</definedName>
    <definedName name="ARMS08">#REF!</definedName>
    <definedName name="asfda" hidden="1">{"NonWhole",#N/A,FALSE,"ReorgRevisted"}</definedName>
    <definedName name="b" hidden="1">{"Dis",#N/A,FALSE,"ReorgRevisted"}</definedName>
    <definedName name="Budget_Codes">'[2]Replacement Analysis'!$B$8:$B$15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riminal" hidden="1">{"NonWhole",#N/A,FALSE,"ReorgRevisted"}</definedName>
    <definedName name="CSOCON">'[3]2011 DCHS (0935) Alloc 4-13ver1'!$R$38</definedName>
    <definedName name="CSOSAL">'[3]2011 DCHS (0935) Alloc 4-13ver1'!$R$16</definedName>
    <definedName name="CSOTOT">'[3]2011 DCHS (0935) Alloc 4-13ver1'!$R$60</definedName>
    <definedName name="CXAgncy09">'[4]09 REQ Sum Corrected 6-24-08'!$D$7:$D$9,'[4]09 REQ Sum Corrected 6-24-08'!$D$13,'[4]09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rop_down">'[5]Replacement Analysis'!$B$8:$B$27</definedName>
    <definedName name="Expenditures">'[6]RefExpenditures'!$A$7:$G$1315</definedName>
    <definedName name="FB_1363">'[3]2011 DCHS (0935) Alloc 4-13ver1'!$N$2</definedName>
    <definedName name="FB_1376">'[3]2011 DCHS (0935) Alloc 4-13ver1'!$Q$2</definedName>
    <definedName name="FB_6831">'[3]2011 DCHS (0935) Alloc 4-13ver1'!$J$2</definedName>
    <definedName name="FB_6832">'[3]2011 DCHS (0935) Alloc 4-13ver1'!$L$2</definedName>
    <definedName name="FB_6833">'[3]2011 DCHS (0935) Alloc 4-13ver1'!$O$1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r" hidden="1">{"NonWhole",#N/A,FALSE,"ReorgRevisted"}</definedName>
    <definedName name="FS" hidden="1">{"Dis",#N/A,FALSE,"ReorgRevisted"}</definedName>
    <definedName name="GRNCON">'[3]2011 DCHS (0935) Alloc 4-13ver1'!$R$44</definedName>
    <definedName name="GRNSAL">'[3]2011 DCHS (0935) Alloc 4-13ver1'!$R$22</definedName>
    <definedName name="GRNTOT">'[3]2011 DCHS (0935) Alloc 4-13ver1'!$R$66</definedName>
    <definedName name="HOFMIDDCON">'[3]2011 DCHS (0935) Alloc 4-13ver1'!$R$47</definedName>
    <definedName name="HOFMIDDSAL">'[3]2011 DCHS (0935) Alloc 4-13ver1'!$R$25</definedName>
    <definedName name="HOFMIDDTOT">'[3]2011 DCHS (0935) Alloc 4-13ver1'!$R$69</definedName>
    <definedName name="iii" hidden="1">{"Dis",#N/A,FALSE,"ReorgRevisted"}</definedName>
    <definedName name="inn" hidden="1">{"NonWhole",#N/A,FALSE,"ReorgRevisted"}</definedName>
    <definedName name="JKBPons" localSheetId="0">#REF!</definedName>
    <definedName name="JKBPons">#REF!</definedName>
    <definedName name="k" hidden="1">{"NonWhole",#N/A,FALSE,"ReorgRevisted"}</definedName>
    <definedName name="kk" hidden="1">{"cxtransfer",#N/A,FALSE,"ReorgRevisted"}</definedName>
    <definedName name="MIDDCON">'[3]2011 DCHS (0935) Alloc 4-13ver1'!$R$34</definedName>
    <definedName name="MIDDSAL">'[3]2011 DCHS (0935) Alloc 4-13ver1'!$R$12</definedName>
    <definedName name="MIDDSCON">'[3]2011 DCHS (0935) Alloc 4-13'!$R$49</definedName>
    <definedName name="MIDDSSAL">'[3]2011 DCHS (0935) Alloc 4-13'!$R$26</definedName>
    <definedName name="MIDDSTOT">'[3]2011 DCHS (0935) Alloc 4-13'!$R$72</definedName>
    <definedName name="MIDDTOTBUD">'[3]2011 DCHS (0935) Alloc 4-13ver1'!$R$56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PDMIDDCON">'[3]2011 DCHS (0935) Alloc 4-13'!$R$48</definedName>
    <definedName name="OPDMIDDSAL">'[3]2011 DCHS (0935) Alloc 4-13'!$R$25</definedName>
    <definedName name="OPDMIDDTOT">'[3]2011 DCHS (0935) Alloc 4-13'!$R$71</definedName>
    <definedName name="p" hidden="1">{"Dis",#N/A,FALSE,"ReorgRevisted"}</definedName>
    <definedName name="_xlnm.Print_Area" localSheetId="0">'2014 DCHS AdmUpdate ver 2 4-18'!$A$3:$H$74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>'[7]Form1'!$D$30</definedName>
    <definedName name="PSQFTEs">'[7]Form1'!$D$32</definedName>
    <definedName name="PSQRev">'[7]Form1'!$D$47</definedName>
    <definedName name="PSQTLTs">'[7]Form1'!$D$33</definedName>
    <definedName name="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>'[6]RefAdopted'!$B$7:$M$143</definedName>
    <definedName name="RefFTEs">'[6]RefFTEs_TLPs'!$C$9:$G$195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s">'[6]RefRevenue'!$A$7:$G$1689</definedName>
    <definedName name="rod" hidden="1">{"NonWhole",#N/A,FALSE,"ReorgRevisted"}</definedName>
    <definedName name="sdd" hidden="1">{"NonWhole",#N/A,FALSE,"ReorgRevisted"}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otalAPPN">'[3]2011 DCHS (0935) Alloc 4-13ver1'!$E$103</definedName>
    <definedName name="TotalREQ">'[3]2011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w" hidden="1">{"Dis",#N/A,FALSE,"ReorgRevisted"}</definedName>
    <definedName name="wa" hidden="1">{"Dis",#N/A,FALSE,"ReorgRevisted"}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x" hidden="1">{"cxtransfer",#N/A,FALSE,"ReorgRevisted"}</definedName>
    <definedName name="xls" hidden="1">{"cxtransfer",#N/A,FALSE,"ReorgRevisted"}</definedName>
    <definedName name="y" hidden="1">{"cxtransfer",#N/A,FALSE,"ReorgRevisted"}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</definedNames>
  <calcPr fullCalcOnLoad="1"/>
</workbook>
</file>

<file path=xl/sharedStrings.xml><?xml version="1.0" encoding="utf-8"?>
<sst xmlns="http://schemas.openxmlformats.org/spreadsheetml/2006/main" count="60" uniqueCount="59">
  <si>
    <t>Form 5</t>
  </si>
  <si>
    <t>2012 Proposed Financial Plan</t>
  </si>
  <si>
    <t>2013/2014 Biennial Financial Plan</t>
  </si>
  <si>
    <t>Fund Name: DCHS Administration</t>
  </si>
  <si>
    <t>Fund Number: 1080</t>
  </si>
  <si>
    <t>Prepared by: Randy Inouye</t>
  </si>
  <si>
    <r>
      <t xml:space="preserve">2012 Actual </t>
    </r>
    <r>
      <rPr>
        <b/>
        <vertAlign val="superscript"/>
        <sz val="11"/>
        <rFont val="Calibri"/>
        <family val="2"/>
      </rPr>
      <t>1</t>
    </r>
  </si>
  <si>
    <r>
      <t xml:space="preserve">2013 Adopted </t>
    </r>
    <r>
      <rPr>
        <b/>
        <vertAlign val="superscript"/>
        <sz val="11"/>
        <rFont val="Calibri"/>
        <family val="2"/>
      </rPr>
      <t>2</t>
    </r>
  </si>
  <si>
    <r>
      <t xml:space="preserve">2014 Adopted </t>
    </r>
    <r>
      <rPr>
        <b/>
        <vertAlign val="superscript"/>
        <sz val="11"/>
        <rFont val="Calibri"/>
        <family val="2"/>
      </rPr>
      <t>2</t>
    </r>
  </si>
  <si>
    <r>
      <t xml:space="preserve">2013 Estimated </t>
    </r>
    <r>
      <rPr>
        <b/>
        <vertAlign val="superscript"/>
        <sz val="11"/>
        <rFont val="Calibri"/>
        <family val="2"/>
      </rPr>
      <t>3</t>
    </r>
  </si>
  <si>
    <r>
      <t xml:space="preserve">2014 Estimated </t>
    </r>
    <r>
      <rPr>
        <b/>
        <vertAlign val="superscript"/>
        <sz val="11"/>
        <rFont val="Calibri"/>
        <family val="2"/>
      </rPr>
      <t>3</t>
    </r>
  </si>
  <si>
    <r>
      <t xml:space="preserve">2015 Projected </t>
    </r>
    <r>
      <rPr>
        <b/>
        <vertAlign val="superscript"/>
        <sz val="11"/>
        <rFont val="Calibri"/>
        <family val="2"/>
      </rPr>
      <t>4</t>
    </r>
  </si>
  <si>
    <r>
      <t xml:space="preserve">2016 Projected </t>
    </r>
    <r>
      <rPr>
        <b/>
        <vertAlign val="superscript"/>
        <sz val="11"/>
        <rFont val="Calibri"/>
        <family val="2"/>
      </rPr>
      <t>4</t>
    </r>
  </si>
  <si>
    <t>Beginning Fund Balance</t>
  </si>
  <si>
    <t>Revenues</t>
  </si>
  <si>
    <t>Taxes</t>
  </si>
  <si>
    <r>
      <t xml:space="preserve">Charges for Services </t>
    </r>
    <r>
      <rPr>
        <vertAlign val="superscript"/>
        <sz val="11"/>
        <rFont val="Calibri"/>
        <family val="2"/>
      </rPr>
      <t>5</t>
    </r>
  </si>
  <si>
    <t>HHS Transformation General Fund</t>
  </si>
  <si>
    <t>Total Revenues</t>
  </si>
  <si>
    <t>Total Biennial Revenues</t>
  </si>
  <si>
    <t>Expenditures</t>
  </si>
  <si>
    <t>DCHS Administration</t>
  </si>
  <si>
    <t>Intergovernmental Services</t>
  </si>
  <si>
    <t>Catalyst Fund</t>
  </si>
  <si>
    <r>
      <t xml:space="preserve">HHS Transformation </t>
    </r>
    <r>
      <rPr>
        <vertAlign val="superscript"/>
        <sz val="11"/>
        <rFont val="Calibri"/>
        <family val="2"/>
      </rPr>
      <t>6</t>
    </r>
  </si>
  <si>
    <t>Total Expenditures</t>
  </si>
  <si>
    <t>Total Biennial Expenditures</t>
  </si>
  <si>
    <r>
      <t xml:space="preserve">Estimated Underexpenditures </t>
    </r>
    <r>
      <rPr>
        <vertAlign val="superscript"/>
        <sz val="11"/>
        <rFont val="Calibri"/>
        <family val="2"/>
      </rPr>
      <t>7</t>
    </r>
  </si>
  <si>
    <t>Other Fund Transactions</t>
  </si>
  <si>
    <t>GAAP Adjustment</t>
  </si>
  <si>
    <t>Total Other Fund Transactions</t>
  </si>
  <si>
    <t>Total Biennial Other Fund Transactions</t>
  </si>
  <si>
    <t>Ending Fund Balance</t>
  </si>
  <si>
    <t>Reserves</t>
  </si>
  <si>
    <t>Expenditure Reserves</t>
  </si>
  <si>
    <t>Cash Flow Reserves</t>
  </si>
  <si>
    <r>
      <t xml:space="preserve">Reserve C </t>
    </r>
    <r>
      <rPr>
        <vertAlign val="superscript"/>
        <sz val="11"/>
        <rFont val="Calibri"/>
        <family val="2"/>
      </rPr>
      <t>8</t>
    </r>
  </si>
  <si>
    <t>Mandated &amp; Rate Stabilization Reserves</t>
  </si>
  <si>
    <r>
      <t xml:space="preserve">Reserve D </t>
    </r>
    <r>
      <rPr>
        <vertAlign val="superscript"/>
        <sz val="11"/>
        <rFont val="Calibri"/>
        <family val="2"/>
      </rPr>
      <t>9</t>
    </r>
  </si>
  <si>
    <r>
      <t xml:space="preserve">Cash Flow Reserve </t>
    </r>
    <r>
      <rPr>
        <vertAlign val="superscript"/>
        <sz val="11"/>
        <rFont val="Calibri"/>
        <family val="2"/>
      </rPr>
      <t>8</t>
    </r>
  </si>
  <si>
    <r>
      <t xml:space="preserve">Data Consolidation Reserve </t>
    </r>
    <r>
      <rPr>
        <vertAlign val="superscript"/>
        <sz val="11"/>
        <rFont val="Calibri"/>
        <family val="2"/>
      </rPr>
      <t>9</t>
    </r>
  </si>
  <si>
    <r>
      <t xml:space="preserve">Rainy Day Reserve </t>
    </r>
    <r>
      <rPr>
        <vertAlign val="superscript"/>
        <sz val="11"/>
        <rFont val="Calibri"/>
        <family val="2"/>
      </rPr>
      <t>10</t>
    </r>
  </si>
  <si>
    <t>Ending Undesignated Fund Balance</t>
  </si>
  <si>
    <t>Financial Plan Notes:</t>
  </si>
  <si>
    <r>
      <t>1</t>
    </r>
    <r>
      <rPr>
        <sz val="11"/>
        <rFont val="Calibri"/>
        <family val="2"/>
      </rPr>
      <t xml:space="preserve"> 2012 Actuals are based on 2012 ADJ in EBS Fund 1070 along with Developmental Disabilities.  In 2013 Ord #17356 creates a separate Special Revenue Tier 1</t>
    </r>
  </si>
  <si>
    <t xml:space="preserve">   Fund #1080 for DCHS Administration.</t>
  </si>
  <si>
    <r>
      <t>2</t>
    </r>
    <r>
      <rPr>
        <sz val="11"/>
        <rFont val="Calibri"/>
        <family val="2"/>
      </rPr>
      <t xml:space="preserve"> 2013 and 2014 revenues and expenditures are based on Council Adopted Budget Ordinance 17476.</t>
    </r>
  </si>
  <si>
    <r>
      <t xml:space="preserve">3 </t>
    </r>
    <r>
      <rPr>
        <sz val="11"/>
        <rFont val="Calibri"/>
        <family val="2"/>
      </rPr>
      <t>Estimated reflects known changes to revenues and requested changes to expenditures.  Included in 2013 beginning fund balance are credits due</t>
    </r>
  </si>
  <si>
    <t xml:space="preserve">  back to DCHS programs of approximately $219K due to DCHS Administration underexpenditure in 2011 and 2012.</t>
  </si>
  <si>
    <r>
      <t xml:space="preserve">4 </t>
    </r>
    <r>
      <rPr>
        <sz val="11"/>
        <rFont val="Calibri"/>
        <family val="2"/>
      </rPr>
      <t>2015 and 2016 revenues and expenditures are based on PSB projections.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</si>
  <si>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2014 Estimated Revenues have been reduced by the 2013 DPD allocation due to DPD becoming it's own department.  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</si>
  <si>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HHS Transformation proposal to comply with the transformation plan funded by General Fund funds in 2014.  Continued appropriation of this </t>
    </r>
  </si>
  <si>
    <t xml:space="preserve">    proposal  in 2015 and 2016 will be determined during the 2015-2016 budget process.</t>
  </si>
  <si>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DCHS Administration does not have an estimated underexpenditure.</t>
    </r>
  </si>
  <si>
    <r>
      <rPr>
        <vertAlign val="superscript"/>
        <sz val="11"/>
        <color indexed="8"/>
        <rFont val="Calibri"/>
        <family val="2"/>
      </rPr>
      <t xml:space="preserve">9 </t>
    </r>
    <r>
      <rPr>
        <sz val="11"/>
        <color theme="1"/>
        <rFont val="Calibri"/>
        <family val="2"/>
      </rPr>
      <t>Data Consolidation project projected in 2013 ($146,680) &amp; 2014 ($94,068).</t>
    </r>
  </si>
  <si>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DCHS Administration functions in a similar capacity to an internal service fund and is not required to hold a Rainy Day Reserve</t>
    </r>
  </si>
  <si>
    <t xml:space="preserve">   per agreement with PSB.</t>
  </si>
  <si>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In 2014 a Cash Flow Reserve is recognized to allow for payback of 2011 &amp; 2013 underexpenditure in DCHS Admin to DCHS programs.</t>
    </r>
  </si>
  <si>
    <t>Date: April 18,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</si>
</sst>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6"/>
      <name val="Helv"/>
      <family val="0"/>
    </font>
    <font>
      <i/>
      <sz val="11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17" borderId="0" applyNumberFormat="0" applyBorder="0" applyAlignment="0" applyProtection="0"/>
    <xf numFmtId="0" fontId="32" fillId="27" borderId="0" applyNumberFormat="0" applyBorder="0" applyAlignment="0" applyProtection="0"/>
    <xf numFmtId="0" fontId="12" fillId="19" borderId="0" applyNumberFormat="0" applyBorder="0" applyAlignment="0" applyProtection="0"/>
    <xf numFmtId="0" fontId="3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33" borderId="0" applyNumberFormat="0" applyBorder="0" applyAlignment="0" applyProtection="0"/>
    <xf numFmtId="0" fontId="32" fillId="34" borderId="0" applyNumberFormat="0" applyBorder="0" applyAlignment="0" applyProtection="0"/>
    <xf numFmtId="0" fontId="12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37" borderId="0" applyNumberFormat="0" applyBorder="0" applyAlignment="0" applyProtection="0"/>
    <xf numFmtId="0" fontId="32" fillId="38" borderId="0" applyNumberFormat="0" applyBorder="0" applyAlignment="0" applyProtection="0"/>
    <xf numFmtId="0" fontId="12" fillId="39" borderId="0" applyNumberFormat="0" applyBorder="0" applyAlignment="0" applyProtection="0"/>
    <xf numFmtId="0" fontId="32" fillId="40" borderId="0" applyNumberFormat="0" applyBorder="0" applyAlignment="0" applyProtection="0"/>
    <xf numFmtId="0" fontId="12" fillId="29" borderId="0" applyNumberFormat="0" applyBorder="0" applyAlignment="0" applyProtection="0"/>
    <xf numFmtId="0" fontId="32" fillId="41" borderId="0" applyNumberFormat="0" applyBorder="0" applyAlignment="0" applyProtection="0"/>
    <xf numFmtId="0" fontId="12" fillId="31" borderId="0" applyNumberFormat="0" applyBorder="0" applyAlignment="0" applyProtection="0"/>
    <xf numFmtId="0" fontId="32" fillId="42" borderId="0" applyNumberFormat="0" applyBorder="0" applyAlignment="0" applyProtection="0"/>
    <xf numFmtId="0" fontId="12" fillId="43" borderId="0" applyNumberFormat="0" applyBorder="0" applyAlignment="0" applyProtection="0"/>
    <xf numFmtId="0" fontId="33" fillId="44" borderId="0" applyNumberFormat="0" applyBorder="0" applyAlignment="0" applyProtection="0"/>
    <xf numFmtId="0" fontId="13" fillId="5" borderId="0" applyNumberFormat="0" applyBorder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5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9" fillId="7" borderId="0" applyNumberFormat="0" applyBorder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51" borderId="0" applyNumberFormat="0" applyBorder="0" applyAlignment="0" applyProtection="0"/>
    <xf numFmtId="0" fontId="26" fillId="52" borderId="0" applyNumberFormat="0" applyBorder="0" applyAlignment="0" applyProtection="0"/>
    <xf numFmtId="0" fontId="1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9" fillId="0" borderId="0">
      <alignment/>
      <protection/>
    </xf>
    <xf numFmtId="0" fontId="7" fillId="0" borderId="0" applyProtection="0">
      <alignment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7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20" xfId="0" applyFont="1" applyFill="1" applyBorder="1" applyAlignment="1">
      <alignment/>
    </xf>
    <xf numFmtId="164" fontId="4" fillId="0" borderId="19" xfId="89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64" fontId="4" fillId="0" borderId="22" xfId="89" applyNumberFormat="1" applyFont="1" applyFill="1" applyBorder="1" applyAlignment="1">
      <alignment/>
    </xf>
    <xf numFmtId="164" fontId="4" fillId="0" borderId="23" xfId="89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4" xfId="0" applyFont="1" applyFill="1" applyBorder="1" applyAlignment="1">
      <alignment horizontal="left" indent="1"/>
    </xf>
    <xf numFmtId="164" fontId="4" fillId="0" borderId="24" xfId="89" applyNumberFormat="1" applyFont="1" applyFill="1" applyBorder="1" applyAlignment="1">
      <alignment horizontal="right"/>
    </xf>
    <xf numFmtId="164" fontId="4" fillId="0" borderId="23" xfId="89" applyNumberFormat="1" applyFont="1" applyFill="1" applyBorder="1" applyAlignment="1">
      <alignment horizontal="right"/>
    </xf>
    <xf numFmtId="164" fontId="4" fillId="0" borderId="24" xfId="89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/>
    </xf>
    <xf numFmtId="164" fontId="2" fillId="0" borderId="25" xfId="89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2" fillId="0" borderId="0" xfId="89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164" fontId="2" fillId="0" borderId="27" xfId="8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4" fillId="0" borderId="24" xfId="89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indent="1"/>
    </xf>
    <xf numFmtId="164" fontId="4" fillId="0" borderId="23" xfId="89" applyNumberFormat="1" applyFont="1" applyFill="1" applyBorder="1" applyAlignment="1">
      <alignment horizontal="right" vertical="center"/>
    </xf>
    <xf numFmtId="0" fontId="8" fillId="0" borderId="26" xfId="237" applyFont="1" applyFill="1" applyBorder="1" applyAlignment="1">
      <alignment vertical="center"/>
    </xf>
    <xf numFmtId="0" fontId="2" fillId="0" borderId="20" xfId="0" applyFont="1" applyFill="1" applyBorder="1" applyAlignment="1">
      <alignment horizontal="right"/>
    </xf>
    <xf numFmtId="164" fontId="2" fillId="0" borderId="20" xfId="89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28" xfId="89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4" fontId="4" fillId="0" borderId="25" xfId="89" applyNumberFormat="1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164" fontId="4" fillId="0" borderId="20" xfId="89" applyNumberFormat="1" applyFont="1" applyFill="1" applyBorder="1" applyAlignment="1">
      <alignment/>
    </xf>
    <xf numFmtId="164" fontId="2" fillId="0" borderId="29" xfId="89" applyNumberFormat="1" applyFont="1" applyFill="1" applyBorder="1" applyAlignment="1">
      <alignment/>
    </xf>
    <xf numFmtId="164" fontId="2" fillId="0" borderId="28" xfId="89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237" applyFont="1" applyFill="1" applyBorder="1" applyAlignment="1">
      <alignment horizontal="left" indent="1"/>
    </xf>
    <xf numFmtId="0" fontId="4" fillId="0" borderId="24" xfId="237" applyFont="1" applyFill="1" applyBorder="1" applyAlignment="1" quotePrefix="1">
      <alignment vertical="center"/>
    </xf>
    <xf numFmtId="0" fontId="4" fillId="0" borderId="24" xfId="237" applyFont="1" applyFill="1" applyBorder="1" applyAlignment="1">
      <alignment vertical="center"/>
    </xf>
    <xf numFmtId="0" fontId="4" fillId="0" borderId="24" xfId="237" applyFont="1" applyFill="1" applyBorder="1" applyAlignment="1">
      <alignment horizontal="left" vertical="center" indent="1"/>
    </xf>
    <xf numFmtId="0" fontId="4" fillId="0" borderId="24" xfId="237" applyFont="1" applyFill="1" applyBorder="1" applyAlignment="1">
      <alignment horizontal="left" vertical="center"/>
    </xf>
    <xf numFmtId="37" fontId="4" fillId="0" borderId="27" xfId="236" applyFont="1" applyBorder="1" applyAlignment="1" quotePrefix="1">
      <alignment horizontal="left"/>
      <protection/>
    </xf>
    <xf numFmtId="164" fontId="4" fillId="0" borderId="0" xfId="89" applyNumberFormat="1" applyFont="1" applyFill="1" applyAlignment="1">
      <alignment/>
    </xf>
    <xf numFmtId="164" fontId="0" fillId="0" borderId="0" xfId="89" applyNumberFormat="1" applyFont="1" applyFill="1" applyAlignment="1">
      <alignment/>
    </xf>
    <xf numFmtId="0" fontId="6" fillId="0" borderId="0" xfId="0" applyFont="1" applyFill="1" applyAlignment="1">
      <alignment/>
    </xf>
    <xf numFmtId="0" fontId="42" fillId="0" borderId="0" xfId="198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27" xfId="89" applyNumberFormat="1" applyFont="1" applyFill="1" applyBorder="1" applyAlignment="1">
      <alignment horizontal="center"/>
    </xf>
    <xf numFmtId="164" fontId="2" fillId="0" borderId="28" xfId="89" applyNumberFormat="1" applyFont="1" applyFill="1" applyBorder="1" applyAlignment="1">
      <alignment horizontal="center"/>
    </xf>
    <xf numFmtId="164" fontId="2" fillId="0" borderId="27" xfId="89" applyNumberFormat="1" applyFont="1" applyFill="1" applyBorder="1" applyAlignment="1">
      <alignment/>
    </xf>
    <xf numFmtId="164" fontId="2" fillId="0" borderId="28" xfId="89" applyNumberFormat="1" applyFont="1" applyFill="1" applyBorder="1" applyAlignment="1">
      <alignment/>
    </xf>
  </cellXfs>
  <cellStyles count="28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2 10" xfId="67"/>
    <cellStyle name="Calculation 2 2" xfId="68"/>
    <cellStyle name="Calculation 2 2 2" xfId="69"/>
    <cellStyle name="Calculation 2 2 3" xfId="70"/>
    <cellStyle name="Calculation 2 2 4" xfId="71"/>
    <cellStyle name="Calculation 2 2 5" xfId="72"/>
    <cellStyle name="Calculation 2 2 6" xfId="73"/>
    <cellStyle name="Calculation 2 2 7" xfId="74"/>
    <cellStyle name="Calculation 2 2 8" xfId="75"/>
    <cellStyle name="Calculation 2 3" xfId="76"/>
    <cellStyle name="Calculation 2 4" xfId="77"/>
    <cellStyle name="Calculation 2 5" xfId="78"/>
    <cellStyle name="Calculation 2 6" xfId="79"/>
    <cellStyle name="Calculation 2 7" xfId="80"/>
    <cellStyle name="Calculation 2 8" xfId="81"/>
    <cellStyle name="Calculation 2 9" xfId="82"/>
    <cellStyle name="Check Cell" xfId="83"/>
    <cellStyle name="Check Cell 2" xfId="84"/>
    <cellStyle name="Comma" xfId="85"/>
    <cellStyle name="Comma [0]" xfId="86"/>
    <cellStyle name="Comma 2" xfId="87"/>
    <cellStyle name="Comma 2 2" xfId="88"/>
    <cellStyle name="Comma 3" xfId="89"/>
    <cellStyle name="Comma 4" xfId="90"/>
    <cellStyle name="Comma 4 2" xfId="91"/>
    <cellStyle name="Comma 4 3" xfId="92"/>
    <cellStyle name="Comma 4 3 2" xfId="93"/>
    <cellStyle name="Currency" xfId="94"/>
    <cellStyle name="Currency [0]" xfId="95"/>
    <cellStyle name="Currency 2" xfId="96"/>
    <cellStyle name="Currency 3" xfId="97"/>
    <cellStyle name="Explanatory Text" xfId="98"/>
    <cellStyle name="Explanatory Text 2" xfId="99"/>
    <cellStyle name="Good" xfId="100"/>
    <cellStyle name="Good 2" xfId="101"/>
    <cellStyle name="Heading 1" xfId="102"/>
    <cellStyle name="Heading 1 2" xfId="103"/>
    <cellStyle name="Heading 1 2 10" xfId="104"/>
    <cellStyle name="Heading 1 2 11" xfId="105"/>
    <cellStyle name="Heading 1 2 12" xfId="106"/>
    <cellStyle name="Heading 1 2 2" xfId="107"/>
    <cellStyle name="Heading 1 2 2 10" xfId="108"/>
    <cellStyle name="Heading 1 2 2 11" xfId="109"/>
    <cellStyle name="Heading 1 2 2 2" xfId="110"/>
    <cellStyle name="Heading 1 2 2 3" xfId="111"/>
    <cellStyle name="Heading 1 2 2 4" xfId="112"/>
    <cellStyle name="Heading 1 2 2 5" xfId="113"/>
    <cellStyle name="Heading 1 2 2 6" xfId="114"/>
    <cellStyle name="Heading 1 2 2 7" xfId="115"/>
    <cellStyle name="Heading 1 2 2 8" xfId="116"/>
    <cellStyle name="Heading 1 2 2 9" xfId="117"/>
    <cellStyle name="Heading 1 2 3" xfId="118"/>
    <cellStyle name="Heading 1 2 4" xfId="119"/>
    <cellStyle name="Heading 1 2 5" xfId="120"/>
    <cellStyle name="Heading 1 2 6" xfId="121"/>
    <cellStyle name="Heading 1 2 7" xfId="122"/>
    <cellStyle name="Heading 1 2 8" xfId="123"/>
    <cellStyle name="Heading 1 2 9" xfId="124"/>
    <cellStyle name="Heading 1 3" xfId="125"/>
    <cellStyle name="Heading 1 3 10" xfId="126"/>
    <cellStyle name="Heading 1 3 11" xfId="127"/>
    <cellStyle name="Heading 1 3 2" xfId="128"/>
    <cellStyle name="Heading 1 3 2 10" xfId="129"/>
    <cellStyle name="Heading 1 3 2 11" xfId="130"/>
    <cellStyle name="Heading 1 3 2 2" xfId="131"/>
    <cellStyle name="Heading 1 3 2 3" xfId="132"/>
    <cellStyle name="Heading 1 3 2 4" xfId="133"/>
    <cellStyle name="Heading 1 3 2 5" xfId="134"/>
    <cellStyle name="Heading 1 3 2 6" xfId="135"/>
    <cellStyle name="Heading 1 3 2 7" xfId="136"/>
    <cellStyle name="Heading 1 3 2 8" xfId="137"/>
    <cellStyle name="Heading 1 3 2 9" xfId="138"/>
    <cellStyle name="Heading 1 3 3" xfId="139"/>
    <cellStyle name="Heading 1 3 4" xfId="140"/>
    <cellStyle name="Heading 1 3 5" xfId="141"/>
    <cellStyle name="Heading 1 3 6" xfId="142"/>
    <cellStyle name="Heading 1 3 7" xfId="143"/>
    <cellStyle name="Heading 1 3 8" xfId="144"/>
    <cellStyle name="Heading 1 3 9" xfId="145"/>
    <cellStyle name="Heading 2" xfId="146"/>
    <cellStyle name="Heading 2 2" xfId="147"/>
    <cellStyle name="Heading 2 2 10" xfId="148"/>
    <cellStyle name="Heading 2 2 11" xfId="149"/>
    <cellStyle name="Heading 2 2 12" xfId="150"/>
    <cellStyle name="Heading 2 2 2" xfId="151"/>
    <cellStyle name="Heading 2 2 2 10" xfId="152"/>
    <cellStyle name="Heading 2 2 2 11" xfId="153"/>
    <cellStyle name="Heading 2 2 2 2" xfId="154"/>
    <cellStyle name="Heading 2 2 2 3" xfId="155"/>
    <cellStyle name="Heading 2 2 2 4" xfId="156"/>
    <cellStyle name="Heading 2 2 2 5" xfId="157"/>
    <cellStyle name="Heading 2 2 2 6" xfId="158"/>
    <cellStyle name="Heading 2 2 2 7" xfId="159"/>
    <cellStyle name="Heading 2 2 2 8" xfId="160"/>
    <cellStyle name="Heading 2 2 2 9" xfId="161"/>
    <cellStyle name="Heading 2 2 3" xfId="162"/>
    <cellStyle name="Heading 2 2 4" xfId="163"/>
    <cellStyle name="Heading 2 2 5" xfId="164"/>
    <cellStyle name="Heading 2 2 6" xfId="165"/>
    <cellStyle name="Heading 2 2 7" xfId="166"/>
    <cellStyle name="Heading 2 2 8" xfId="167"/>
    <cellStyle name="Heading 2 2 9" xfId="168"/>
    <cellStyle name="Heading 2 3" xfId="169"/>
    <cellStyle name="Heading 2 3 10" xfId="170"/>
    <cellStyle name="Heading 2 3 11" xfId="171"/>
    <cellStyle name="Heading 2 3 12" xfId="172"/>
    <cellStyle name="Heading 2 3 2" xfId="173"/>
    <cellStyle name="Heading 2 3 2 10" xfId="174"/>
    <cellStyle name="Heading 2 3 2 11" xfId="175"/>
    <cellStyle name="Heading 2 3 2 2" xfId="176"/>
    <cellStyle name="Heading 2 3 2 3" xfId="177"/>
    <cellStyle name="Heading 2 3 2 4" xfId="178"/>
    <cellStyle name="Heading 2 3 2 5" xfId="179"/>
    <cellStyle name="Heading 2 3 2 6" xfId="180"/>
    <cellStyle name="Heading 2 3 2 7" xfId="181"/>
    <cellStyle name="Heading 2 3 2 8" xfId="182"/>
    <cellStyle name="Heading 2 3 2 9" xfId="183"/>
    <cellStyle name="Heading 2 3 3" xfId="184"/>
    <cellStyle name="Heading 2 3 4" xfId="185"/>
    <cellStyle name="Heading 2 3 5" xfId="186"/>
    <cellStyle name="Heading 2 3 6" xfId="187"/>
    <cellStyle name="Heading 2 3 7" xfId="188"/>
    <cellStyle name="Heading 2 3 8" xfId="189"/>
    <cellStyle name="Heading 2 3 9" xfId="190"/>
    <cellStyle name="Heading 3" xfId="191"/>
    <cellStyle name="Heading 3 2" xfId="192"/>
    <cellStyle name="Heading 3 2 2" xfId="193"/>
    <cellStyle name="Heading 3 2 3" xfId="194"/>
    <cellStyle name="Heading 3 2 4" xfId="195"/>
    <cellStyle name="Heading 4" xfId="196"/>
    <cellStyle name="Heading 4 2" xfId="197"/>
    <cellStyle name="Hyperlink" xfId="198"/>
    <cellStyle name="Hyperlink 2" xfId="199"/>
    <cellStyle name="Hyperlink 3" xfId="200"/>
    <cellStyle name="Input" xfId="201"/>
    <cellStyle name="Input 2" xfId="202"/>
    <cellStyle name="Input 2 10" xfId="203"/>
    <cellStyle name="Input 2 2" xfId="204"/>
    <cellStyle name="Input 2 2 2" xfId="205"/>
    <cellStyle name="Input 2 2 3" xfId="206"/>
    <cellStyle name="Input 2 2 4" xfId="207"/>
    <cellStyle name="Input 2 2 5" xfId="208"/>
    <cellStyle name="Input 2 2 6" xfId="209"/>
    <cellStyle name="Input 2 2 7" xfId="210"/>
    <cellStyle name="Input 2 2 8" xfId="211"/>
    <cellStyle name="Input 2 3" xfId="212"/>
    <cellStyle name="Input 2 4" xfId="213"/>
    <cellStyle name="Input 2 5" xfId="214"/>
    <cellStyle name="Input 2 6" xfId="215"/>
    <cellStyle name="Input 2 7" xfId="216"/>
    <cellStyle name="Input 2 8" xfId="217"/>
    <cellStyle name="Input 2 9" xfId="218"/>
    <cellStyle name="Linked Cell" xfId="219"/>
    <cellStyle name="Linked Cell 2" xfId="220"/>
    <cellStyle name="Neutral" xfId="221"/>
    <cellStyle name="Neutral 2" xfId="222"/>
    <cellStyle name="Normal 2" xfId="223"/>
    <cellStyle name="Normal 2 2" xfId="224"/>
    <cellStyle name="Normal 3" xfId="225"/>
    <cellStyle name="Normal 3 2" xfId="226"/>
    <cellStyle name="Normal 4" xfId="227"/>
    <cellStyle name="Normal 5" xfId="228"/>
    <cellStyle name="Normal 6" xfId="229"/>
    <cellStyle name="Normal 6 2" xfId="230"/>
    <cellStyle name="Normal 6 3" xfId="231"/>
    <cellStyle name="Normal 6 3 2" xfId="232"/>
    <cellStyle name="Normal 7" xfId="233"/>
    <cellStyle name="Normal 8" xfId="234"/>
    <cellStyle name="Normal 9" xfId="235"/>
    <cellStyle name="Normal_AIRPLAN.XLS" xfId="236"/>
    <cellStyle name="Normal_L_PLAN" xfId="237"/>
    <cellStyle name="Note" xfId="238"/>
    <cellStyle name="Note 2" xfId="239"/>
    <cellStyle name="Note 2 2" xfId="240"/>
    <cellStyle name="Note 2 2 2" xfId="241"/>
    <cellStyle name="Note 2 2 3" xfId="242"/>
    <cellStyle name="Note 2 2 4" xfId="243"/>
    <cellStyle name="Note 2 2 5" xfId="244"/>
    <cellStyle name="Note 2 2 6" xfId="245"/>
    <cellStyle name="Note 2 2 7" xfId="246"/>
    <cellStyle name="Note 2 3" xfId="247"/>
    <cellStyle name="Note 2 4" xfId="248"/>
    <cellStyle name="Note 2 5" xfId="249"/>
    <cellStyle name="Note 2 6" xfId="250"/>
    <cellStyle name="Note 2 7" xfId="251"/>
    <cellStyle name="Note 2 8" xfId="252"/>
    <cellStyle name="Note 2 9" xfId="253"/>
    <cellStyle name="Output" xfId="254"/>
    <cellStyle name="Output 2" xfId="255"/>
    <cellStyle name="Output 2 2" xfId="256"/>
    <cellStyle name="Output 2 2 2" xfId="257"/>
    <cellStyle name="Output 2 2 3" xfId="258"/>
    <cellStyle name="Output 2 2 4" xfId="259"/>
    <cellStyle name="Output 2 2 5" xfId="260"/>
    <cellStyle name="Output 2 2 6" xfId="261"/>
    <cellStyle name="Output 2 2 7" xfId="262"/>
    <cellStyle name="Output 2 3" xfId="263"/>
    <cellStyle name="Output 2 4" xfId="264"/>
    <cellStyle name="Output 2 5" xfId="265"/>
    <cellStyle name="Output 2 6" xfId="266"/>
    <cellStyle name="Output 2 7" xfId="267"/>
    <cellStyle name="Output 2 8" xfId="268"/>
    <cellStyle name="Output 2 9" xfId="269"/>
    <cellStyle name="Percent" xfId="270"/>
    <cellStyle name="Percent 2" xfId="271"/>
    <cellStyle name="Percent 2 2" xfId="272"/>
    <cellStyle name="Percent 3" xfId="273"/>
    <cellStyle name="Percent 4" xfId="274"/>
    <cellStyle name="Title" xfId="275"/>
    <cellStyle name="Title 2" xfId="276"/>
    <cellStyle name="Total" xfId="277"/>
    <cellStyle name="Total 2" xfId="278"/>
    <cellStyle name="Total 2 2" xfId="279"/>
    <cellStyle name="Total 2 2 2" xfId="280"/>
    <cellStyle name="Total 2 2 3" xfId="281"/>
    <cellStyle name="Total 2 2 4" xfId="282"/>
    <cellStyle name="Total 2 2 5" xfId="283"/>
    <cellStyle name="Total 2 2 6" xfId="284"/>
    <cellStyle name="Total 2 2 7" xfId="285"/>
    <cellStyle name="Total 2 3" xfId="286"/>
    <cellStyle name="Total 2 4" xfId="287"/>
    <cellStyle name="Total 2 5" xfId="288"/>
    <cellStyle name="Total 2 6" xfId="289"/>
    <cellStyle name="Total 2 7" xfId="290"/>
    <cellStyle name="Total 2 8" xfId="291"/>
    <cellStyle name="Total 2 9" xfId="292"/>
    <cellStyle name="Warning Text" xfId="293"/>
    <cellStyle name="Warning Text 2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DCHS%20(093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inouyer\Randy\My%20Documents\RANDY\2012%20Budget\DCHS\2012%20DCHS%20(0935)%20REQ%20Budget%20Forms%205-31%20r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2%20Budget\DCHS\DCHS%20Admin%202012%20Operat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 REQ Revised 8-11"/>
      <sheetName val="09 PRO Summary 10-17"/>
      <sheetName val="REQ 7-7  Summary 6-30-08"/>
      <sheetName val="09 REQ Allocation Table"/>
      <sheetName val="09 REQ Sum Revised"/>
      <sheetName val="09 REQ Sum Revised 8-6"/>
      <sheetName val="REQ 7-7 Submit Summary"/>
      <sheetName val="09 REQ Sum Revised 6-25-08"/>
      <sheetName val="REQ Alloc Summary 6-25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  <sheetName val="09 REQ Sum Revised 7-8-08"/>
      <sheetName val="09 PRO Summary"/>
      <sheetName val="09 Revised Summary 8-4"/>
      <sheetName val="09 REQ Sum Revised 6-30-08"/>
      <sheetName val="Scenario Summary"/>
      <sheetName val="09PSQ Allocation Tables"/>
      <sheetName val="Tables 07 Trial Balance 6-13"/>
    </sheetNames>
    <sheetDataSet>
      <sheetData sheetId="9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2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C Form"/>
      <sheetName val="Form1"/>
      <sheetName val="Form1C"/>
      <sheetName val="Form2A"/>
      <sheetName val="Form 2A XORG"/>
      <sheetName val="FormER"/>
      <sheetName val="Form2B CS02"/>
      <sheetName val="Form2B CS03"/>
      <sheetName val="Form2B PC01"/>
      <sheetName val="Form2B ER01"/>
      <sheetName val="Form2B PC02"/>
      <sheetName val="Form2B PC05"/>
      <sheetName val="Form2B PC06"/>
      <sheetName val="Form2B PC07"/>
      <sheetName val="Form2B PC08"/>
      <sheetName val="Form2B PC09"/>
      <sheetName val="Form2B TA01"/>
      <sheetName val="Form2B PC03"/>
      <sheetName val="Form2B PC04"/>
      <sheetName val="Form2B10"/>
      <sheetName val="Addendum"/>
      <sheetName val="Form3A"/>
      <sheetName val="Form3B # Copy Fees"/>
      <sheetName val="Form3B # CSD"/>
      <sheetName val="Form3B # FHCD"/>
      <sheetName val="Form3B # HOF"/>
      <sheetName val="Form3B # WTP"/>
      <sheetName val="Form3B # Grant Fund"/>
      <sheetName val="Form3B # DDD"/>
      <sheetName val="Form3B # MH"/>
      <sheetName val="Form3B #VETS"/>
      <sheetName val="Form3B # SA"/>
      <sheetName val="Form3B # VETS Levy"/>
      <sheetName val="Form3B # HHS Levy"/>
      <sheetName val="Form3B # MIDD"/>
      <sheetName val="Form3B # OPD"/>
      <sheetName val="Form3B # MHCADS IT"/>
      <sheetName val="Form3B # DDD IT"/>
      <sheetName val="Form3B # CSD IT"/>
      <sheetName val="Form3B # OPD IT"/>
      <sheetName val="Form3B # DO IT"/>
      <sheetName val="Form5 (0935)"/>
      <sheetName val="Form5 Fund 1070"/>
      <sheetName val="Form3C"/>
      <sheetName val="Form 1 RL"/>
      <sheetName val="Form2B RL"/>
      <sheetName val="Form2B2 RL "/>
      <sheetName val="Form2B3 RL"/>
      <sheetName val="Form2B4 RL"/>
      <sheetName val="Form2B5 RL"/>
      <sheetName val="Form3A RL"/>
      <sheetName val="Form3D RL"/>
      <sheetName val="KCSP Align"/>
      <sheetName val="RefAdopted"/>
      <sheetName val="RefExpenditures"/>
      <sheetName val="RefRevenue"/>
      <sheetName val="RefFTEs_TLPs"/>
    </sheetNames>
    <sheetDataSet>
      <sheetData sheetId="53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0016</v>
          </cell>
          <cell r="E119" t="str">
            <v>Inmate Welfare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54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55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56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C Form"/>
      <sheetName val="Form1"/>
      <sheetName val="Form1C"/>
      <sheetName val="Form2A"/>
      <sheetName val="FormER"/>
      <sheetName val="Form2B CS02"/>
      <sheetName val="Form2B ER01"/>
      <sheetName val="Form2B ER02"/>
      <sheetName val="Form2B PC01"/>
      <sheetName val="Form2B PC02"/>
      <sheetName val="Form2B PC03"/>
      <sheetName val="Form2B PC04"/>
      <sheetName val="Form2B TA01"/>
      <sheetName val="Form3A"/>
      <sheetName val="Form3B-1 Copy Fees"/>
      <sheetName val="Form3B-2 FHCD"/>
      <sheetName val="Form3B-3 HOF"/>
      <sheetName val="Form3B-4 WTP"/>
      <sheetName val="Form3B-5 DDD"/>
      <sheetName val="Form3B-6 MH"/>
      <sheetName val="Form3B-7 VETS"/>
      <sheetName val="Form3B-8 SA"/>
      <sheetName val="Form3B-9 CSD"/>
      <sheetName val="Form3B-10 VETS Levy"/>
      <sheetName val="Form3B-11 HHS Levy"/>
      <sheetName val="Form3B-12 MIDD"/>
      <sheetName val="Form3B-13 OPD"/>
      <sheetName val="Form3B-14 MHCADS IT"/>
      <sheetName val="Form3B-15 DDD IT"/>
      <sheetName val="Form3B-16 CSD IT"/>
      <sheetName val="Form3B-17 OPD IT"/>
      <sheetName val="Form3B-18 DO IT"/>
      <sheetName val="Form5 (0935)"/>
      <sheetName val="Form5 Fund 1070"/>
    </sheetNames>
    <sheetDataSet>
      <sheetData sheetId="1">
        <row r="30">
          <cell r="D30">
            <v>6543361</v>
          </cell>
        </row>
        <row r="32">
          <cell r="D32">
            <v>36</v>
          </cell>
        </row>
        <row r="33">
          <cell r="D33">
            <v>0.38</v>
          </cell>
        </row>
        <row r="47">
          <cell r="D47">
            <v>6179866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L74"/>
  <sheetViews>
    <sheetView tabSelected="1" zoomScalePageLayoutView="0" workbookViewId="0" topLeftCell="A3">
      <selection activeCell="A24" sqref="A24"/>
    </sheetView>
  </sheetViews>
  <sheetFormatPr defaultColWidth="9.140625" defaultRowHeight="15"/>
  <cols>
    <col min="1" max="1" width="34.140625" style="1" customWidth="1"/>
    <col min="2" max="8" width="15.28125" style="1" customWidth="1"/>
    <col min="9" max="9" width="10.140625" style="1" bestFit="1" customWidth="1"/>
    <col min="10" max="10" width="70.57421875" style="1" customWidth="1"/>
    <col min="11" max="14" width="9.140625" style="1" customWidth="1"/>
    <col min="15" max="15" width="32.8515625" style="1" customWidth="1"/>
    <col min="16" max="16384" width="9.140625" style="1" customWidth="1"/>
  </cols>
  <sheetData>
    <row r="1" spans="1:8" ht="15" hidden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" hidden="1">
      <c r="A2" s="62" t="s">
        <v>1</v>
      </c>
      <c r="B2" s="62"/>
      <c r="C2" s="62"/>
      <c r="D2" s="62"/>
      <c r="E2" s="62"/>
      <c r="F2" s="62"/>
      <c r="G2" s="62"/>
      <c r="H2" s="62"/>
    </row>
    <row r="3" spans="1:8" ht="17.25">
      <c r="A3" s="63" t="s">
        <v>2</v>
      </c>
      <c r="B3" s="63"/>
      <c r="C3" s="63"/>
      <c r="D3" s="63"/>
      <c r="E3" s="63"/>
      <c r="F3" s="63"/>
      <c r="G3" s="63"/>
      <c r="H3" s="63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2" ht="14.25" customHeight="1">
      <c r="A5" s="3" t="s">
        <v>3</v>
      </c>
      <c r="B5" s="2"/>
      <c r="C5" s="2"/>
      <c r="D5" s="2"/>
      <c r="E5" s="2"/>
      <c r="F5" s="2"/>
      <c r="G5" s="2"/>
      <c r="H5" s="2"/>
      <c r="I5" s="4"/>
      <c r="J5" s="4"/>
      <c r="K5" s="4"/>
      <c r="L5" s="4"/>
    </row>
    <row r="6" spans="1:12" ht="14.25" customHeight="1">
      <c r="A6" s="3" t="s">
        <v>4</v>
      </c>
      <c r="B6" s="2"/>
      <c r="C6" s="2"/>
      <c r="D6" s="2"/>
      <c r="E6" s="2"/>
      <c r="F6" s="2"/>
      <c r="G6" s="2"/>
      <c r="H6" s="2"/>
      <c r="I6" s="4"/>
      <c r="J6" s="4"/>
      <c r="K6" s="4"/>
      <c r="L6" s="4"/>
    </row>
    <row r="7" spans="1:12" ht="14.25" customHeight="1">
      <c r="A7" s="3" t="s">
        <v>5</v>
      </c>
      <c r="B7" s="2"/>
      <c r="C7" s="2"/>
      <c r="D7" s="2"/>
      <c r="E7" s="2"/>
      <c r="F7" s="2"/>
      <c r="G7" s="2"/>
      <c r="H7" s="2"/>
      <c r="I7" s="4"/>
      <c r="J7" s="4"/>
      <c r="K7" s="4"/>
      <c r="L7" s="4"/>
    </row>
    <row r="8" spans="1:12" ht="14.25" customHeight="1">
      <c r="A8" s="3" t="s">
        <v>58</v>
      </c>
      <c r="B8" s="2"/>
      <c r="C8" s="2"/>
      <c r="D8" s="2"/>
      <c r="E8" s="2"/>
      <c r="F8" s="2"/>
      <c r="G8" s="2"/>
      <c r="H8" s="2"/>
      <c r="I8" s="4"/>
      <c r="J8" s="4"/>
      <c r="K8" s="4"/>
      <c r="L8" s="4"/>
    </row>
    <row r="9" spans="1:7" ht="15.75" customHeight="1">
      <c r="A9" s="5"/>
      <c r="B9" s="5"/>
      <c r="C9" s="5"/>
      <c r="D9" s="5"/>
      <c r="E9" s="5"/>
      <c r="F9" s="5"/>
      <c r="G9" s="5"/>
    </row>
    <row r="10" spans="1:8" s="8" customFormat="1" ht="34.5" customHeight="1">
      <c r="A10" s="6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</row>
    <row r="11" spans="1:8" ht="15">
      <c r="A11" s="9" t="s">
        <v>13</v>
      </c>
      <c r="B11" s="10">
        <v>803051</v>
      </c>
      <c r="C11" s="10">
        <v>521612</v>
      </c>
      <c r="D11" s="10">
        <f>C34</f>
        <v>54371</v>
      </c>
      <c r="E11" s="10">
        <f>B34</f>
        <v>1000848</v>
      </c>
      <c r="F11" s="10">
        <f>ROUND(E34,0)</f>
        <v>767961</v>
      </c>
      <c r="G11" s="10">
        <f>ROUND(F34,0)</f>
        <v>399802</v>
      </c>
      <c r="H11" s="10">
        <f>ROUND(G34,0)</f>
        <v>234912</v>
      </c>
    </row>
    <row r="12" spans="1:10" ht="15">
      <c r="A12" s="11" t="s">
        <v>14</v>
      </c>
      <c r="B12" s="12"/>
      <c r="C12" s="12"/>
      <c r="D12" s="12"/>
      <c r="E12" s="12"/>
      <c r="F12" s="12"/>
      <c r="G12" s="13"/>
      <c r="H12" s="13"/>
      <c r="J12" s="14"/>
    </row>
    <row r="13" spans="1:10" ht="15" hidden="1">
      <c r="A13" s="15" t="s">
        <v>15</v>
      </c>
      <c r="B13" s="16"/>
      <c r="C13" s="16">
        <v>0</v>
      </c>
      <c r="D13" s="16"/>
      <c r="E13" s="16"/>
      <c r="F13" s="16">
        <v>0</v>
      </c>
      <c r="G13" s="17">
        <v>0</v>
      </c>
      <c r="H13" s="17">
        <v>0</v>
      </c>
      <c r="J13" s="14"/>
    </row>
    <row r="14" spans="1:9" ht="17.25">
      <c r="A14" s="15" t="s">
        <v>16</v>
      </c>
      <c r="B14" s="18">
        <f>SUM(2453939,482352)</f>
        <v>2936291</v>
      </c>
      <c r="C14" s="18">
        <v>3128000</v>
      </c>
      <c r="D14" s="18">
        <f>SUM(2530620,634033)</f>
        <v>3164653</v>
      </c>
      <c r="E14" s="18">
        <f>SUM(2788211.3,341300)</f>
        <v>3129511.3</v>
      </c>
      <c r="F14" s="18">
        <v>2845707</v>
      </c>
      <c r="G14" s="13">
        <f>F14*1.022</f>
        <v>2908312.554</v>
      </c>
      <c r="H14" s="13">
        <f>G14*1.023+116487</f>
        <v>3091690.7427419997</v>
      </c>
      <c r="I14" s="19"/>
    </row>
    <row r="15" spans="1:8" ht="15">
      <c r="A15" s="15" t="s">
        <v>17</v>
      </c>
      <c r="B15" s="18"/>
      <c r="C15" s="18"/>
      <c r="D15" s="18"/>
      <c r="E15" s="18"/>
      <c r="F15" s="18">
        <v>738000</v>
      </c>
      <c r="G15" s="13">
        <f>ROUND(-G23,0)*0</f>
        <v>0</v>
      </c>
      <c r="H15" s="13">
        <f>ROUND(-H23,0)*0</f>
        <v>0</v>
      </c>
    </row>
    <row r="16" spans="1:8" ht="17.25" customHeight="1">
      <c r="A16" s="18"/>
      <c r="B16" s="18"/>
      <c r="C16" s="18"/>
      <c r="D16" s="18"/>
      <c r="E16" s="18"/>
      <c r="F16" s="18"/>
      <c r="G16" s="13"/>
      <c r="H16" s="13"/>
    </row>
    <row r="17" spans="1:10" ht="15">
      <c r="A17" s="20" t="s">
        <v>18</v>
      </c>
      <c r="B17" s="21">
        <f aca="true" t="shared" si="0" ref="B17:H17">SUM(B13:B16)</f>
        <v>2936291</v>
      </c>
      <c r="C17" s="21">
        <f t="shared" si="0"/>
        <v>3128000</v>
      </c>
      <c r="D17" s="21">
        <f t="shared" si="0"/>
        <v>3164653</v>
      </c>
      <c r="E17" s="21">
        <f t="shared" si="0"/>
        <v>3129511.3</v>
      </c>
      <c r="F17" s="21">
        <f t="shared" si="0"/>
        <v>3583707</v>
      </c>
      <c r="G17" s="21">
        <f t="shared" si="0"/>
        <v>2908312.554</v>
      </c>
      <c r="H17" s="21">
        <f t="shared" si="0"/>
        <v>3091690.7427419997</v>
      </c>
      <c r="I17" s="22"/>
      <c r="J17" s="23"/>
    </row>
    <row r="18" spans="1:10" ht="15">
      <c r="A18" s="24" t="s">
        <v>19</v>
      </c>
      <c r="B18" s="25"/>
      <c r="C18" s="64">
        <f>C17+D17</f>
        <v>6292653</v>
      </c>
      <c r="D18" s="65"/>
      <c r="E18" s="64">
        <f>E17+F17</f>
        <v>6713218.3</v>
      </c>
      <c r="F18" s="65"/>
      <c r="G18" s="66">
        <f>G17+H17</f>
        <v>6000003.296742</v>
      </c>
      <c r="H18" s="67"/>
      <c r="I18" s="26"/>
      <c r="J18" s="23"/>
    </row>
    <row r="19" spans="1:8" ht="15">
      <c r="A19" s="27" t="s">
        <v>20</v>
      </c>
      <c r="B19" s="18"/>
      <c r="C19" s="18"/>
      <c r="D19" s="18"/>
      <c r="E19" s="18"/>
      <c r="F19" s="18"/>
      <c r="G19" s="18"/>
      <c r="H19" s="18"/>
    </row>
    <row r="20" spans="1:8" ht="15">
      <c r="A20" s="15" t="s">
        <v>21</v>
      </c>
      <c r="B20" s="28">
        <v>-1808206</v>
      </c>
      <c r="C20" s="28">
        <v>-1946641</v>
      </c>
      <c r="D20" s="28">
        <v>-2023015</v>
      </c>
      <c r="E20" s="28">
        <v>-2191227.24</v>
      </c>
      <c r="F20" s="28">
        <v>-2110548</v>
      </c>
      <c r="G20" s="28">
        <f>SUM(-2113848,5000*1.0211,0.0765*5000*1.0211,0.091*5000*1.0211)</f>
        <v>-2107887.32875</v>
      </c>
      <c r="H20" s="28">
        <f>SUM(-2215313,5000*1.0211*1.0217,5000*1.0211*1.0217*0.0765,5000*1.0211*1.0217*0.091)</f>
        <v>-2209222.9821838746</v>
      </c>
    </row>
    <row r="21" spans="1:8" ht="15">
      <c r="A21" s="15" t="s">
        <v>22</v>
      </c>
      <c r="B21" s="18">
        <v>-930288</v>
      </c>
      <c r="C21" s="18">
        <f>SUM(-1598600,-50000)</f>
        <v>-1648600</v>
      </c>
      <c r="D21" s="18">
        <f>SUM(-1246009,50000)</f>
        <v>-1196009</v>
      </c>
      <c r="E21" s="18">
        <v>-1171171.32</v>
      </c>
      <c r="F21" s="18">
        <v>-1103318</v>
      </c>
      <c r="G21" s="28">
        <f>SUM(-1305817,66790,310839)*1.04</f>
        <v>-965315.52</v>
      </c>
      <c r="H21" s="28">
        <f>SUM(G21)*1.04</f>
        <v>-1003928.1408</v>
      </c>
    </row>
    <row r="22" spans="1:8" ht="17.25">
      <c r="A22" s="29" t="s">
        <v>24</v>
      </c>
      <c r="B22" s="18"/>
      <c r="C22" s="18"/>
      <c r="D22" s="18"/>
      <c r="E22" s="18"/>
      <c r="F22" s="18">
        <v>-238000</v>
      </c>
      <c r="G22" s="30"/>
      <c r="H22" s="30"/>
    </row>
    <row r="23" spans="1:8" ht="17.25">
      <c r="A23" s="29" t="s">
        <v>23</v>
      </c>
      <c r="B23" s="18"/>
      <c r="C23" s="18"/>
      <c r="D23" s="18"/>
      <c r="E23" s="18"/>
      <c r="F23" s="18">
        <v>-500000</v>
      </c>
      <c r="G23" s="30">
        <v>0</v>
      </c>
      <c r="H23" s="30">
        <v>0</v>
      </c>
    </row>
    <row r="24" spans="1:8" ht="7.5" customHeight="1">
      <c r="A24" s="31"/>
      <c r="B24" s="18"/>
      <c r="C24" s="18"/>
      <c r="D24" s="18"/>
      <c r="E24" s="18"/>
      <c r="F24" s="18"/>
      <c r="G24" s="13"/>
      <c r="H24" s="13"/>
    </row>
    <row r="25" spans="1:8" ht="15">
      <c r="A25" s="20" t="s">
        <v>25</v>
      </c>
      <c r="B25" s="21">
        <f aca="true" t="shared" si="1" ref="B25:H25">SUM(B20:B24)</f>
        <v>-2738494</v>
      </c>
      <c r="C25" s="21">
        <f t="shared" si="1"/>
        <v>-3595241</v>
      </c>
      <c r="D25" s="21">
        <f t="shared" si="1"/>
        <v>-3219024</v>
      </c>
      <c r="E25" s="21">
        <f t="shared" si="1"/>
        <v>-3362398.5600000005</v>
      </c>
      <c r="F25" s="21">
        <f t="shared" si="1"/>
        <v>-3951866</v>
      </c>
      <c r="G25" s="21">
        <f t="shared" si="1"/>
        <v>-3073202.84875</v>
      </c>
      <c r="H25" s="21">
        <f t="shared" si="1"/>
        <v>-3213151.1229838748</v>
      </c>
    </row>
    <row r="26" spans="1:9" ht="15">
      <c r="A26" s="32" t="s">
        <v>26</v>
      </c>
      <c r="B26" s="33"/>
      <c r="C26" s="64">
        <f>C25+D25</f>
        <v>-6814265</v>
      </c>
      <c r="D26" s="65"/>
      <c r="E26" s="64">
        <f>E25+F25</f>
        <v>-7314264.5600000005</v>
      </c>
      <c r="F26" s="65"/>
      <c r="G26" s="66">
        <f>G25+H25</f>
        <v>-6286353.971733875</v>
      </c>
      <c r="H26" s="67"/>
      <c r="I26" s="34"/>
    </row>
    <row r="27" spans="1:8" ht="17.25">
      <c r="A27" s="35" t="s">
        <v>27</v>
      </c>
      <c r="B27" s="10">
        <v>0</v>
      </c>
      <c r="C27" s="10">
        <v>0</v>
      </c>
      <c r="D27" s="10"/>
      <c r="E27" s="10">
        <v>0</v>
      </c>
      <c r="F27" s="10">
        <v>0</v>
      </c>
      <c r="G27" s="36">
        <v>0</v>
      </c>
      <c r="H27" s="36">
        <v>0</v>
      </c>
    </row>
    <row r="28" spans="1:8" ht="15">
      <c r="A28" s="37" t="s">
        <v>28</v>
      </c>
      <c r="B28" s="12"/>
      <c r="C28" s="12"/>
      <c r="D28" s="12"/>
      <c r="E28" s="12"/>
      <c r="F28" s="12"/>
      <c r="G28" s="12"/>
      <c r="H28" s="12"/>
    </row>
    <row r="29" spans="1:8" ht="15" hidden="1">
      <c r="A29" s="15" t="s">
        <v>29</v>
      </c>
      <c r="B29" s="18"/>
      <c r="C29" s="18">
        <v>0</v>
      </c>
      <c r="D29" s="18"/>
      <c r="E29" s="18"/>
      <c r="F29" s="18">
        <v>0</v>
      </c>
      <c r="G29" s="18">
        <v>0</v>
      </c>
      <c r="H29" s="18">
        <v>0</v>
      </c>
    </row>
    <row r="30" spans="1:8" ht="15">
      <c r="A30" s="38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4.5" customHeight="1" hidden="1">
      <c r="A31" s="39"/>
      <c r="B31" s="18"/>
      <c r="C31" s="18"/>
      <c r="D31" s="18"/>
      <c r="E31" s="18"/>
      <c r="F31" s="18"/>
      <c r="G31" s="18"/>
      <c r="H31" s="18"/>
    </row>
    <row r="32" spans="1:8" ht="15">
      <c r="A32" s="40" t="s">
        <v>30</v>
      </c>
      <c r="B32" s="41">
        <f aca="true" t="shared" si="2" ref="B32:H32">SUM(B29:B30)</f>
        <v>0</v>
      </c>
      <c r="C32" s="41">
        <f t="shared" si="2"/>
        <v>0</v>
      </c>
      <c r="D32" s="41">
        <f t="shared" si="2"/>
        <v>0</v>
      </c>
      <c r="E32" s="41">
        <f t="shared" si="2"/>
        <v>0</v>
      </c>
      <c r="F32" s="41">
        <f t="shared" si="2"/>
        <v>0</v>
      </c>
      <c r="G32" s="41">
        <f t="shared" si="2"/>
        <v>0</v>
      </c>
      <c r="H32" s="41">
        <f t="shared" si="2"/>
        <v>0</v>
      </c>
    </row>
    <row r="33" spans="1:8" ht="15">
      <c r="A33" s="42" t="s">
        <v>31</v>
      </c>
      <c r="B33" s="43"/>
      <c r="C33" s="64">
        <f>C32+F32</f>
        <v>0</v>
      </c>
      <c r="D33" s="65"/>
      <c r="E33" s="44"/>
      <c r="F33" s="45"/>
      <c r="G33" s="66">
        <f>G32+H32</f>
        <v>0</v>
      </c>
      <c r="H33" s="67"/>
    </row>
    <row r="34" spans="1:8" ht="15">
      <c r="A34" s="46" t="s">
        <v>32</v>
      </c>
      <c r="B34" s="10">
        <f aca="true" t="shared" si="3" ref="B34:H34">B11+B17+B25+B27+B32</f>
        <v>1000848</v>
      </c>
      <c r="C34" s="10">
        <f t="shared" si="3"/>
        <v>54371</v>
      </c>
      <c r="D34" s="10">
        <f t="shared" si="3"/>
        <v>0</v>
      </c>
      <c r="E34" s="10">
        <f t="shared" si="3"/>
        <v>767960.7399999993</v>
      </c>
      <c r="F34" s="10">
        <f t="shared" si="3"/>
        <v>399802</v>
      </c>
      <c r="G34" s="10">
        <f t="shared" si="3"/>
        <v>234911.70525000012</v>
      </c>
      <c r="H34" s="10">
        <f t="shared" si="3"/>
        <v>113451.61975812493</v>
      </c>
    </row>
    <row r="35" spans="1:8" ht="15">
      <c r="A35" s="37" t="s">
        <v>33</v>
      </c>
      <c r="B35" s="12"/>
      <c r="C35" s="12"/>
      <c r="D35" s="12"/>
      <c r="E35" s="12"/>
      <c r="F35" s="12"/>
      <c r="G35" s="12"/>
      <c r="H35" s="12"/>
    </row>
    <row r="36" spans="1:8" ht="15" hidden="1">
      <c r="A36" s="47"/>
      <c r="B36" s="18"/>
      <c r="C36" s="18"/>
      <c r="D36" s="18"/>
      <c r="E36" s="18"/>
      <c r="F36" s="18"/>
      <c r="G36" s="18"/>
      <c r="H36" s="18"/>
    </row>
    <row r="37" spans="1:8" ht="15" hidden="1">
      <c r="A37" s="39" t="s">
        <v>34</v>
      </c>
      <c r="B37" s="18"/>
      <c r="C37" s="18"/>
      <c r="D37" s="18"/>
      <c r="E37" s="18"/>
      <c r="F37" s="18"/>
      <c r="G37" s="18"/>
      <c r="H37" s="18"/>
    </row>
    <row r="38" spans="1:8" ht="15" hidden="1">
      <c r="A38" s="15"/>
      <c r="B38" s="18"/>
      <c r="C38" s="18"/>
      <c r="D38" s="18"/>
      <c r="E38" s="18"/>
      <c r="F38" s="18">
        <v>0</v>
      </c>
      <c r="G38" s="18">
        <v>0</v>
      </c>
      <c r="H38" s="18">
        <v>0</v>
      </c>
    </row>
    <row r="39" spans="1:8" ht="15" hidden="1">
      <c r="A39" s="15"/>
      <c r="B39" s="18"/>
      <c r="C39" s="18"/>
      <c r="D39" s="18"/>
      <c r="E39" s="18"/>
      <c r="F39" s="18"/>
      <c r="G39" s="18"/>
      <c r="H39" s="18"/>
    </row>
    <row r="40" spans="1:8" ht="15" hidden="1">
      <c r="A40" s="15"/>
      <c r="B40" s="18"/>
      <c r="C40" s="18"/>
      <c r="D40" s="18"/>
      <c r="E40" s="18"/>
      <c r="F40" s="18">
        <v>0</v>
      </c>
      <c r="G40" s="18">
        <v>0</v>
      </c>
      <c r="H40" s="18">
        <v>0</v>
      </c>
    </row>
    <row r="41" spans="1:8" ht="6" customHeight="1" hidden="1">
      <c r="A41" s="48"/>
      <c r="B41" s="18"/>
      <c r="C41" s="18"/>
      <c r="D41" s="18"/>
      <c r="E41" s="18"/>
      <c r="F41" s="18"/>
      <c r="G41" s="13"/>
      <c r="H41" s="13"/>
    </row>
    <row r="42" spans="1:8" ht="15" hidden="1">
      <c r="A42" s="39" t="s">
        <v>35</v>
      </c>
      <c r="B42" s="18"/>
      <c r="C42" s="18"/>
      <c r="D42" s="18"/>
      <c r="E42" s="18"/>
      <c r="F42" s="18"/>
      <c r="G42" s="18"/>
      <c r="H42" s="18"/>
    </row>
    <row r="43" spans="1:8" ht="17.25" hidden="1">
      <c r="A43" s="15" t="s">
        <v>36</v>
      </c>
      <c r="B43" s="18"/>
      <c r="C43" s="18">
        <v>0</v>
      </c>
      <c r="D43" s="18"/>
      <c r="E43" s="18"/>
      <c r="F43" s="18">
        <v>0</v>
      </c>
      <c r="G43" s="18">
        <v>0</v>
      </c>
      <c r="H43" s="18">
        <v>0</v>
      </c>
    </row>
    <row r="44" spans="1:8" ht="6" customHeight="1" hidden="1">
      <c r="A44" s="48"/>
      <c r="B44" s="18"/>
      <c r="C44" s="18"/>
      <c r="D44" s="18"/>
      <c r="E44" s="18"/>
      <c r="F44" s="18"/>
      <c r="G44" s="13"/>
      <c r="H44" s="13"/>
    </row>
    <row r="45" spans="1:8" ht="15" hidden="1">
      <c r="A45" s="39" t="s">
        <v>37</v>
      </c>
      <c r="B45" s="18"/>
      <c r="C45" s="18"/>
      <c r="D45" s="18"/>
      <c r="E45" s="18"/>
      <c r="F45" s="18"/>
      <c r="G45" s="18"/>
      <c r="H45" s="18"/>
    </row>
    <row r="46" spans="1:8" ht="17.25" hidden="1">
      <c r="A46" s="49" t="s">
        <v>38</v>
      </c>
      <c r="B46" s="18"/>
      <c r="C46" s="18">
        <v>0</v>
      </c>
      <c r="D46" s="18"/>
      <c r="E46" s="18"/>
      <c r="F46" s="18">
        <v>0</v>
      </c>
      <c r="G46" s="18">
        <v>0</v>
      </c>
      <c r="H46" s="18">
        <v>0</v>
      </c>
    </row>
    <row r="47" spans="1:8" ht="6" customHeight="1" hidden="1">
      <c r="A47" s="50"/>
      <c r="B47" s="18"/>
      <c r="C47" s="18"/>
      <c r="D47" s="18"/>
      <c r="E47" s="18"/>
      <c r="F47" s="18"/>
      <c r="G47" s="18"/>
      <c r="H47" s="18"/>
    </row>
    <row r="48" spans="1:8" ht="6" customHeight="1">
      <c r="A48" s="50"/>
      <c r="B48" s="18"/>
      <c r="C48" s="18"/>
      <c r="D48" s="18"/>
      <c r="E48" s="18"/>
      <c r="F48" s="18"/>
      <c r="G48" s="18"/>
      <c r="H48" s="18"/>
    </row>
    <row r="49" spans="1:8" ht="17.25">
      <c r="A49" s="50" t="s">
        <v>39</v>
      </c>
      <c r="B49" s="18"/>
      <c r="C49" s="18"/>
      <c r="D49" s="18"/>
      <c r="E49" s="18"/>
      <c r="F49" s="18">
        <f>SUM(-21213,-197355)</f>
        <v>-218568</v>
      </c>
      <c r="G49" s="18"/>
      <c r="H49" s="18"/>
    </row>
    <row r="50" spans="1:8" ht="15">
      <c r="A50" s="51" t="s">
        <v>34</v>
      </c>
      <c r="B50" s="18"/>
      <c r="C50" s="18"/>
      <c r="D50" s="18"/>
      <c r="E50" s="18"/>
      <c r="F50" s="18"/>
      <c r="G50" s="18"/>
      <c r="H50" s="18"/>
    </row>
    <row r="51" spans="1:8" ht="17.25">
      <c r="A51" s="52" t="s">
        <v>40</v>
      </c>
      <c r="B51" s="18">
        <v>-240748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" hidden="1">
      <c r="A52" s="52"/>
      <c r="B52" s="18"/>
      <c r="C52" s="18"/>
      <c r="D52" s="18"/>
      <c r="E52" s="18"/>
      <c r="F52" s="18"/>
      <c r="G52" s="18"/>
      <c r="H52" s="18"/>
    </row>
    <row r="53" spans="1:8" ht="17.25">
      <c r="A53" s="53" t="s">
        <v>41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ht="15" hidden="1">
      <c r="A54" s="50"/>
      <c r="B54" s="18"/>
      <c r="C54" s="18"/>
      <c r="D54" s="18"/>
      <c r="E54" s="18"/>
      <c r="F54" s="18"/>
      <c r="G54" s="18"/>
      <c r="H54" s="18"/>
    </row>
    <row r="55" spans="1:8" ht="6" customHeight="1" hidden="1">
      <c r="A55" s="48"/>
      <c r="B55" s="18"/>
      <c r="C55" s="18"/>
      <c r="D55" s="18"/>
      <c r="E55" s="18"/>
      <c r="F55" s="18"/>
      <c r="G55" s="18"/>
      <c r="H55" s="18"/>
    </row>
    <row r="56" spans="1:8" ht="15">
      <c r="A56" s="9"/>
      <c r="B56" s="41">
        <f>SUM(B49:B53)</f>
        <v>-240748</v>
      </c>
      <c r="C56" s="41">
        <f aca="true" t="shared" si="4" ref="C56:H56">SUM(C49:C53)</f>
        <v>0</v>
      </c>
      <c r="D56" s="41">
        <f t="shared" si="4"/>
        <v>0</v>
      </c>
      <c r="E56" s="41">
        <f t="shared" si="4"/>
        <v>0</v>
      </c>
      <c r="F56" s="41">
        <f t="shared" si="4"/>
        <v>-218568</v>
      </c>
      <c r="G56" s="41">
        <f t="shared" si="4"/>
        <v>0</v>
      </c>
      <c r="H56" s="41">
        <f t="shared" si="4"/>
        <v>0</v>
      </c>
    </row>
    <row r="57" spans="1:8" ht="15">
      <c r="A57" s="9"/>
      <c r="B57" s="41"/>
      <c r="C57" s="41"/>
      <c r="D57" s="41"/>
      <c r="E57" s="41"/>
      <c r="F57" s="41"/>
      <c r="G57" s="41"/>
      <c r="H57" s="41"/>
    </row>
    <row r="58" spans="1:8" ht="15">
      <c r="A58" s="54" t="s">
        <v>42</v>
      </c>
      <c r="B58" s="10">
        <f aca="true" t="shared" si="5" ref="B58:H58">SUM(B34,B56)</f>
        <v>760100</v>
      </c>
      <c r="C58" s="10">
        <f t="shared" si="5"/>
        <v>54371</v>
      </c>
      <c r="D58" s="10">
        <f t="shared" si="5"/>
        <v>0</v>
      </c>
      <c r="E58" s="10">
        <f t="shared" si="5"/>
        <v>767960.7399999993</v>
      </c>
      <c r="F58" s="10">
        <f t="shared" si="5"/>
        <v>181234</v>
      </c>
      <c r="G58" s="10">
        <f t="shared" si="5"/>
        <v>234911.70525000012</v>
      </c>
      <c r="H58" s="10">
        <f t="shared" si="5"/>
        <v>113451.61975812493</v>
      </c>
    </row>
    <row r="59" spans="1:8" ht="6" customHeight="1">
      <c r="A59" s="5"/>
      <c r="B59" s="55"/>
      <c r="C59" s="55"/>
      <c r="D59" s="55"/>
      <c r="E59" s="55"/>
      <c r="F59" s="55"/>
      <c r="G59" s="55"/>
      <c r="H59" s="56"/>
    </row>
    <row r="60" spans="1:8" ht="15">
      <c r="A60" s="4" t="s">
        <v>43</v>
      </c>
      <c r="B60" s="55"/>
      <c r="C60" s="55"/>
      <c r="D60" s="55"/>
      <c r="E60" s="55"/>
      <c r="F60" s="56"/>
      <c r="G60" s="56"/>
      <c r="H60" s="56"/>
    </row>
    <row r="61" spans="1:7" ht="17.25">
      <c r="A61" s="57" t="s">
        <v>44</v>
      </c>
      <c r="B61" s="5"/>
      <c r="C61" s="5"/>
      <c r="D61" s="5"/>
      <c r="E61" s="5"/>
      <c r="F61" s="5"/>
      <c r="G61" s="5"/>
    </row>
    <row r="62" spans="1:7" ht="15">
      <c r="A62" s="5" t="s">
        <v>45</v>
      </c>
      <c r="B62" s="5"/>
      <c r="C62" s="5"/>
      <c r="D62" s="5"/>
      <c r="E62" s="5"/>
      <c r="F62" s="5"/>
      <c r="G62" s="5"/>
    </row>
    <row r="63" spans="1:7" ht="17.25">
      <c r="A63" s="57" t="s">
        <v>46</v>
      </c>
      <c r="B63" s="5"/>
      <c r="C63" s="5"/>
      <c r="D63" s="5"/>
      <c r="E63" s="5"/>
      <c r="F63" s="5"/>
      <c r="G63" s="5"/>
    </row>
    <row r="64" spans="1:7" ht="17.25">
      <c r="A64" s="57" t="s">
        <v>47</v>
      </c>
      <c r="B64" s="5"/>
      <c r="C64" s="5"/>
      <c r="D64" s="5"/>
      <c r="E64" s="58"/>
      <c r="F64" s="5"/>
      <c r="G64" s="5"/>
    </row>
    <row r="65" spans="1:7" ht="15">
      <c r="A65" s="5" t="s">
        <v>48</v>
      </c>
      <c r="B65" s="5"/>
      <c r="C65" s="5"/>
      <c r="D65" s="5"/>
      <c r="E65" s="58"/>
      <c r="F65" s="5"/>
      <c r="G65" s="5"/>
    </row>
    <row r="66" spans="1:8" ht="15.75" customHeight="1">
      <c r="A66" s="59" t="s">
        <v>49</v>
      </c>
      <c r="B66" s="60"/>
      <c r="C66" s="60"/>
      <c r="D66" s="60"/>
      <c r="E66" s="60"/>
      <c r="F66" s="60"/>
      <c r="G66" s="60"/>
      <c r="H66" s="60"/>
    </row>
    <row r="67" ht="17.25">
      <c r="A67" s="26" t="s">
        <v>50</v>
      </c>
    </row>
    <row r="68" ht="17.25">
      <c r="A68" s="1" t="s">
        <v>51</v>
      </c>
    </row>
    <row r="69" ht="15">
      <c r="A69" s="1" t="s">
        <v>52</v>
      </c>
    </row>
    <row r="70" spans="1:8" ht="15" customHeight="1">
      <c r="A70" s="14" t="s">
        <v>53</v>
      </c>
      <c r="B70" s="14"/>
      <c r="C70" s="14"/>
      <c r="D70" s="14"/>
      <c r="E70" s="14"/>
      <c r="F70" s="14"/>
      <c r="G70" s="14"/>
      <c r="H70" s="14"/>
    </row>
    <row r="71" spans="1:8" ht="15" customHeight="1">
      <c r="A71" s="14" t="s">
        <v>57</v>
      </c>
      <c r="B71" s="14"/>
      <c r="C71" s="14"/>
      <c r="D71" s="14"/>
      <c r="E71" s="14"/>
      <c r="F71" s="14"/>
      <c r="G71" s="14"/>
      <c r="H71" s="14"/>
    </row>
    <row r="72" ht="15.75" customHeight="1">
      <c r="A72" s="14" t="s">
        <v>54</v>
      </c>
    </row>
    <row r="73" spans="1:8" ht="15.75" customHeight="1">
      <c r="A73" s="61" t="s">
        <v>55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61" t="s">
        <v>56</v>
      </c>
      <c r="B74" s="61"/>
      <c r="C74" s="61"/>
      <c r="D74" s="61"/>
      <c r="E74" s="61"/>
      <c r="F74" s="61"/>
      <c r="G74" s="61"/>
      <c r="H74" s="61"/>
    </row>
  </sheetData>
  <sheetProtection/>
  <mergeCells count="11">
    <mergeCell ref="C26:D26"/>
    <mergeCell ref="E26:F26"/>
    <mergeCell ref="G26:H26"/>
    <mergeCell ref="C33:D33"/>
    <mergeCell ref="G33:H33"/>
    <mergeCell ref="A1:H1"/>
    <mergeCell ref="A2:H2"/>
    <mergeCell ref="A3:H3"/>
    <mergeCell ref="C18:D18"/>
    <mergeCell ref="E18:F18"/>
    <mergeCell ref="G18:H18"/>
  </mergeCells>
  <printOptions horizontalCentered="1"/>
  <pageMargins left="0.25" right="0.25" top="0.5" bottom="0.5" header="0.3" footer="0.3"/>
  <pageSetup fitToHeight="1" fitToWidth="1" horizontalDpi="600" verticalDpi="600" orientation="portrait" scale="72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Inouye, Randy</dc:creator>
  <cp:keywords/>
  <dc:description/>
  <cp:lastModifiedBy>Blossey, Linda</cp:lastModifiedBy>
  <dcterms:created xsi:type="dcterms:W3CDTF">2014-04-19T00:09:52Z</dcterms:created>
  <dcterms:modified xsi:type="dcterms:W3CDTF">2014-05-01T15:02:26Z</dcterms:modified>
  <cp:category/>
  <cp:version/>
  <cp:contentType/>
  <cp:contentStatus/>
</cp:coreProperties>
</file>