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rm5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drop_down">'[1]Replacement Analysis'!$B$8:$B$27</definedName>
    <definedName name="Form3BB" hidden="1">{"cxtransfer",#N/A,FALSE,"ReorgRevisted"}</definedName>
    <definedName name="_xlnm.Print_Area" localSheetId="0">'Form5'!$A$1:$H$73</definedName>
    <definedName name="Qry01_02_03Exp">#REF!</definedName>
    <definedName name="RefFundExp">#REF!</definedName>
    <definedName name="RefFundRev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Aaron Rubardt</author>
    <author>Bradshaw</author>
    <author>Katherine Cortes</author>
  </authors>
  <commentList>
    <comment ref="C22" authorId="0">
      <text>
        <r>
          <rPr>
            <sz val="8"/>
            <rFont val="Tahoma"/>
            <family val="2"/>
          </rPr>
          <t>Includes $25,000 specifically for Levy Planning</t>
        </r>
        <r>
          <rPr>
            <sz val="8"/>
            <rFont val="Tahoma"/>
            <family val="2"/>
          </rPr>
          <t xml:space="preserve">
</t>
        </r>
      </text>
    </comment>
    <comment ref="B42" authorId="1">
      <text>
        <r>
          <rPr>
            <b/>
            <sz val="8"/>
            <rFont val="Tahoma"/>
            <family val="2"/>
          </rPr>
          <t>Bradshaw:</t>
        </r>
        <r>
          <rPr>
            <sz val="8"/>
            <rFont val="Tahoma"/>
            <family val="2"/>
          </rPr>
          <t xml:space="preserve">
preliminary</t>
        </r>
      </text>
    </comment>
    <comment ref="C49" authorId="2">
      <text>
        <r>
          <rPr>
            <b/>
            <sz val="8"/>
            <rFont val="Tahoma"/>
            <family val="2"/>
          </rPr>
          <t>Katherine Cortes:</t>
        </r>
        <r>
          <rPr>
            <sz val="8"/>
            <rFont val="Tahoma"/>
            <family val="2"/>
          </rPr>
          <t xml:space="preserve">
chassis obsolescence</t>
        </r>
      </text>
    </comment>
  </commentList>
</comments>
</file>

<file path=xl/sharedStrings.xml><?xml version="1.0" encoding="utf-8"?>
<sst xmlns="http://schemas.openxmlformats.org/spreadsheetml/2006/main" count="128" uniqueCount="116">
  <si>
    <t>GAAP Adjustment &amp; Journal Entry Error</t>
  </si>
  <si>
    <t xml:space="preserve">   Advanced Life Support Services</t>
  </si>
  <si>
    <t xml:space="preserve">   Use of Program Balances</t>
  </si>
  <si>
    <t xml:space="preserve">   ALS Salary and Wage Contingency</t>
  </si>
  <si>
    <t xml:space="preserve">   Use of Reserves &amp; Designations</t>
  </si>
  <si>
    <t xml:space="preserve">   Estimated Underspending of Reserves</t>
  </si>
  <si>
    <t>All use of footnoted designations and reserves require review and approval of EMSAC Financial Subcommittee &amp; EMSAC and appropration authority</t>
  </si>
  <si>
    <t>b) pharmaceutical/medical equipment reserve can be used if medical equipment costs significantly exceed inflator; agencies must must evaluate whether cost can be accommodated in equipment reserve; call volume reserve can be used to compensate ALS agencies for temporary incidents.</t>
  </si>
  <si>
    <t>c) Salary reserves can be used to cover 2% minimum COLA for ALS &amp; RSS in 2011 only; excess backfill for PTO above the 2xxx hours per year per unit; or paramedic students more than one above cummulative amount in allocation</t>
  </si>
  <si>
    <t>d) available to ALS providers to cover actual dispatch costs above allocation.</t>
  </si>
  <si>
    <t>e) Vehicle/Chassis designation can be assessed when costs at least 10% above amount in equipment allocation; facility designation can be assessed for significant improvements costing above $100,000 and determined essential by the EMSAC Financial Subcommittee and EMS Advisory Committee</t>
  </si>
  <si>
    <t>f) Risk Abatement designation can be assessed for costs exceeding $100,000 or 5% of ALS agency allocation or $25,000 for under/uninsured motorists; cost sharing includes agencies covering costs up to 2% of their ALS allocation or up to $25,000 for under/uninsured motorists; Other than motorists claims, use limited to loss related to court order, settlement related to arbitration or lawsuit, state and federal regulations; agencies requesting use must prepare and present plan to EMSAC Financial Subcommittee to avoid similar cost/risk in future; agencies should consider use of program balances prior to requesting funds.  Only expenses outside of ALS allocation and not refunded by outside parties are eligible.</t>
  </si>
  <si>
    <t xml:space="preserve">   Advanced Life Support Services (12)</t>
  </si>
  <si>
    <t xml:space="preserve">       Bellevue Fire Department</t>
  </si>
  <si>
    <t xml:space="preserve">       King County Medic One</t>
  </si>
  <si>
    <t xml:space="preserve">       Redmond Fire Department</t>
  </si>
  <si>
    <t xml:space="preserve">       Shoreline Fire Department</t>
  </si>
  <si>
    <t xml:space="preserve">       Skykomish/King County Fire District 50</t>
  </si>
  <si>
    <t xml:space="preserve">       Vashon Fire Department</t>
  </si>
  <si>
    <t xml:space="preserve">   New Units/Unallocated</t>
  </si>
  <si>
    <t xml:space="preserve">   ALS  Outlying Area Service Levels</t>
  </si>
  <si>
    <t xml:space="preserve">   Basic Life Support Services</t>
  </si>
  <si>
    <t xml:space="preserve">       Auburn Fire Department</t>
  </si>
  <si>
    <t xml:space="preserve">       Black Diamond Fire Department</t>
  </si>
  <si>
    <t xml:space="preserve">       Bothell Fire Department</t>
  </si>
  <si>
    <t xml:space="preserve">       Duvall Fire Department</t>
  </si>
  <si>
    <t xml:space="preserve">       Eastside Fire and Rescue</t>
  </si>
  <si>
    <t xml:space="preserve">       Enumclaw Fire Department</t>
  </si>
  <si>
    <t xml:space="preserve">       Kent Fire and Life Safety</t>
  </si>
  <si>
    <t xml:space="preserve">       King County Fire District 2</t>
  </si>
  <si>
    <t xml:space="preserve">       King County Fire District 20</t>
  </si>
  <si>
    <t xml:space="preserve">       King County Fire District 27</t>
  </si>
  <si>
    <t xml:space="preserve">       King County Fire District 40</t>
  </si>
  <si>
    <t xml:space="preserve">       King County Fire District 44</t>
  </si>
  <si>
    <t xml:space="preserve">       King County Fire District 47</t>
  </si>
  <si>
    <t xml:space="preserve">       King County Fire District 49 (51)</t>
  </si>
  <si>
    <t xml:space="preserve">       King County Fire District 50</t>
  </si>
  <si>
    <t xml:space="preserve">       Kirkland Fire Department</t>
  </si>
  <si>
    <t xml:space="preserve">       Maple Valley Fire and Life Safety</t>
  </si>
  <si>
    <t xml:space="preserve">       Mercer Island Fire Department</t>
  </si>
  <si>
    <t xml:space="preserve">       Milton Fire Department</t>
  </si>
  <si>
    <t xml:space="preserve">       North Highline Fire Department</t>
  </si>
  <si>
    <t xml:space="preserve">       Northshore Fire Department</t>
  </si>
  <si>
    <t xml:space="preserve">       Pacific Fire Department</t>
  </si>
  <si>
    <t xml:space="preserve">       Pierce County Fire District 27</t>
  </si>
  <si>
    <t xml:space="preserve">       Renton Fire Department</t>
  </si>
  <si>
    <t xml:space="preserve">       Sea Tac Fire Department</t>
  </si>
  <si>
    <t xml:space="preserve">       Snoqualmie Fire Department</t>
  </si>
  <si>
    <t xml:space="preserve">       South King Fire and Rescue</t>
  </si>
  <si>
    <t xml:space="preserve">       Tukwila Fire Department</t>
  </si>
  <si>
    <t xml:space="preserve">       Woodinville Fire and Life Safety District</t>
  </si>
  <si>
    <t xml:space="preserve">   Regional Services</t>
  </si>
  <si>
    <t xml:space="preserve">   Strategic Initiatives</t>
  </si>
  <si>
    <t xml:space="preserve">   Encumbrance Carryover</t>
  </si>
  <si>
    <t xml:space="preserve">   Use of Designations (15)</t>
  </si>
  <si>
    <t xml:space="preserve">   ALS Salary and Wage Contingency1</t>
  </si>
  <si>
    <t xml:space="preserve">   EMS 2002-2007 Reserves</t>
  </si>
  <si>
    <t xml:space="preserve">   Disaster Response Contingency</t>
  </si>
  <si>
    <t xml:space="preserve">   Prior Disaster Response Underexpenditure</t>
  </si>
  <si>
    <t xml:space="preserve">   Use of Diesel Reserves</t>
  </si>
  <si>
    <t xml:space="preserve">   Use of Chassis Obsolescence Reserves</t>
  </si>
  <si>
    <t xml:space="preserve">   Use of KCM1 Equip Allocation</t>
  </si>
  <si>
    <t>Use of Call Volume Reserve</t>
  </si>
  <si>
    <t>Use of Salary Reserve</t>
  </si>
  <si>
    <t xml:space="preserve">   King County  Auditor's Office</t>
  </si>
  <si>
    <t>Outstanding ALS Retirement Liabilities</t>
  </si>
  <si>
    <t>2010 Adopted</t>
  </si>
  <si>
    <t>Beginning Fund Balance</t>
  </si>
  <si>
    <t>Revenues</t>
  </si>
  <si>
    <t xml:space="preserve">   Property Taxes</t>
  </si>
  <si>
    <t xml:space="preserve">   Grants(1)</t>
  </si>
  <si>
    <t xml:space="preserve">   Intergovernmental Payment</t>
  </si>
  <si>
    <t xml:space="preserve">   Charges for Services</t>
  </si>
  <si>
    <t xml:space="preserve">   Interest Earnings/Miscellaneous Revenue</t>
  </si>
  <si>
    <t xml:space="preserve">   Other Financing Sources</t>
  </si>
  <si>
    <t xml:space="preserve">   Transfer from Current Expense Subfund</t>
  </si>
  <si>
    <t>Total Revenues</t>
  </si>
  <si>
    <t>Expenditures</t>
  </si>
  <si>
    <t>Total Expenditures</t>
  </si>
  <si>
    <t>Estimated Underexpenditures</t>
  </si>
  <si>
    <t>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</si>
  <si>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</si>
  <si>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</si>
  <si>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</si>
  <si>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</si>
  <si>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</si>
  <si>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Taxes in FP (not in budget)</t>
  </si>
  <si>
    <t>Set aside for New Unit</t>
  </si>
  <si>
    <t>Assume Disaster Response not used</t>
  </si>
  <si>
    <t xml:space="preserve">   Encumbrances</t>
  </si>
  <si>
    <t xml:space="preserve">   Provider/Program Balances</t>
  </si>
  <si>
    <t xml:space="preserve">   ALS Provider Loans</t>
  </si>
  <si>
    <t xml:space="preserve">   KCM1 Equipment Replacement</t>
  </si>
  <si>
    <t xml:space="preserve">   Designations from 2002-2007 Levy</t>
  </si>
  <si>
    <t xml:space="preserve">   Millage Reduction</t>
  </si>
  <si>
    <t>Total Other Fund Transactions</t>
  </si>
  <si>
    <t>a) includes reserves for diesel cost stabilization, pharmaceuticals/medical equipment, and call volume/utilization</t>
  </si>
  <si>
    <t>Payment in Lieu of Taxes</t>
  </si>
  <si>
    <t xml:space="preserve">   Reserves for Unanticipated Inflation (a) (b)</t>
  </si>
  <si>
    <t xml:space="preserve">   Salary Reserves (c)</t>
  </si>
  <si>
    <t xml:space="preserve">   Operations/Dispatch (d)</t>
  </si>
  <si>
    <t xml:space="preserve">   Equipment/Capital (e)</t>
  </si>
  <si>
    <t xml:space="preserve">   Risk Abatement (f)</t>
  </si>
  <si>
    <t xml:space="preserve">   Outstanding ALS Retirement Liability (g)</t>
  </si>
  <si>
    <t>g) covers expenses related to PERS to LEOFF conversion, excess payments to DRS and LEOFF 1 medical for retired employees.</t>
  </si>
  <si>
    <r>
      <t>1</t>
    </r>
    <r>
      <rPr>
        <sz val="10"/>
        <rFont val="Times New Roman"/>
        <family val="1"/>
      </rPr>
      <t xml:space="preserve"> 2009 Actuals are from the 2009 CAFR or 14th Month ARMS/IBIS.</t>
    </r>
  </si>
  <si>
    <r>
      <t>3</t>
    </r>
    <r>
      <rPr>
        <sz val="10"/>
        <rFont val="Times New Roman"/>
        <family val="1"/>
      </rPr>
      <t xml:space="preserve"> Target fund balance is based on 6% of current revenue</t>
    </r>
  </si>
  <si>
    <r>
      <t>2</t>
    </r>
    <r>
      <rPr>
        <sz val="10"/>
        <rFont val="Times New Roman"/>
        <family val="1"/>
      </rPr>
      <t xml:space="preserve"> 2011-2013 revenues are based on September OEFA Forecast.  Revenues in Essbase match the July OEFA forecast.</t>
    </r>
  </si>
  <si>
    <r>
      <t xml:space="preserve">2009 Actual </t>
    </r>
    <r>
      <rPr>
        <b/>
        <vertAlign val="superscript"/>
        <sz val="11"/>
        <rFont val="Times New Roman"/>
        <family val="1"/>
      </rPr>
      <t>1</t>
    </r>
  </si>
  <si>
    <r>
      <t>2010 Estimated</t>
    </r>
    <r>
      <rPr>
        <b/>
        <vertAlign val="superscript"/>
        <sz val="11"/>
        <rFont val="Times New Roman"/>
        <family val="1"/>
      </rPr>
      <t xml:space="preserve"> </t>
    </r>
  </si>
  <si>
    <r>
      <t xml:space="preserve">2012 Projected </t>
    </r>
    <r>
      <rPr>
        <b/>
        <vertAlign val="superscript"/>
        <sz val="11"/>
        <rFont val="Times New Roman"/>
        <family val="1"/>
      </rPr>
      <t>2</t>
    </r>
  </si>
  <si>
    <r>
      <t xml:space="preserve">2013 Projected </t>
    </r>
    <r>
      <rPr>
        <b/>
        <vertAlign val="superscript"/>
        <sz val="11"/>
        <rFont val="Times New Roman"/>
        <family val="1"/>
      </rPr>
      <t>2</t>
    </r>
  </si>
  <si>
    <r>
      <t xml:space="preserve">Target Fund Balance </t>
    </r>
    <r>
      <rPr>
        <vertAlign val="superscript"/>
        <sz val="11"/>
        <rFont val="Times New Roman"/>
        <family val="1"/>
      </rPr>
      <t>3</t>
    </r>
  </si>
  <si>
    <t>Emergency Medical Services/Public Health / 1190</t>
  </si>
  <si>
    <t>ATTACHMENT H EMERGENCY MEDICAL SERVICES FINANCIAL PLAN, dated November 12, 2010</t>
  </si>
  <si>
    <r>
      <t>2011 Adopted</t>
    </r>
    <r>
      <rPr>
        <b/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</si>
</sst>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* #,##0_);[Red]&quot;$&quot;* \(#,##0\);&quot;$&quot;* "/>
    <numFmt numFmtId="167" formatCode="&quot;$&quot;* #,##0_);[Red]&quot;$&quot;* \(#,##0\);&quot;$&quot;* \-0\-_)"/>
    <numFmt numFmtId="168" formatCode="#,##0_);\(#,##0\);\-0\-_)"/>
    <numFmt numFmtId="169" formatCode="[$-409]#,##0.00_);\([$-409]#,##0.00\)"/>
    <numFmt numFmtId="170" formatCode="#,##0.00;#,##0.00\-"/>
    <numFmt numFmtId="171" formatCode="#,##0.0;#,##0.0\-"/>
    <numFmt numFmtId="172" formatCode="#,##0;#,##0\-"/>
    <numFmt numFmtId="173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entury Gothic"/>
      <family val="2"/>
    </font>
    <font>
      <sz val="10"/>
      <name val="Arial Narrow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25" fillId="0" borderId="0">
      <alignment/>
      <protection/>
    </xf>
    <xf numFmtId="166" fontId="25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67" fontId="1" fillId="0" borderId="3" applyFont="0" applyFill="0" applyProtection="0">
      <alignment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168" fontId="1" fillId="0" borderId="10" applyFont="0" applyFill="0" applyProtection="0">
      <alignment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8" fillId="0" borderId="0" xfId="0" applyFont="1" applyAlignment="1">
      <alignment/>
    </xf>
    <xf numFmtId="164" fontId="28" fillId="0" borderId="0" xfId="44" applyNumberFormat="1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Alignment="1">
      <alignment vertical="top"/>
    </xf>
    <xf numFmtId="0" fontId="32" fillId="0" borderId="0" xfId="0" applyFont="1" applyAlignment="1">
      <alignment/>
    </xf>
    <xf numFmtId="164" fontId="32" fillId="0" borderId="0" xfId="44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12" xfId="0" applyFont="1" applyBorder="1" applyAlignment="1">
      <alignment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/>
    </xf>
    <xf numFmtId="165" fontId="32" fillId="0" borderId="12" xfId="48" applyNumberFormat="1" applyFont="1" applyFill="1" applyBorder="1" applyAlignment="1">
      <alignment/>
    </xf>
    <xf numFmtId="165" fontId="32" fillId="0" borderId="12" xfId="48" applyNumberFormat="1" applyFont="1" applyBorder="1" applyAlignment="1">
      <alignment/>
    </xf>
    <xf numFmtId="0" fontId="33" fillId="0" borderId="14" xfId="0" applyFont="1" applyBorder="1" applyAlignment="1">
      <alignment/>
    </xf>
    <xf numFmtId="0" fontId="32" fillId="0" borderId="12" xfId="0" applyFont="1" applyFill="1" applyBorder="1" applyAlignment="1">
      <alignment/>
    </xf>
    <xf numFmtId="164" fontId="32" fillId="0" borderId="12" xfId="44" applyNumberFormat="1" applyFont="1" applyFill="1" applyBorder="1" applyAlignment="1">
      <alignment/>
    </xf>
    <xf numFmtId="38" fontId="32" fillId="0" borderId="12" xfId="0" applyNumberFormat="1" applyFont="1" applyFill="1" applyBorder="1" applyAlignment="1">
      <alignment/>
    </xf>
    <xf numFmtId="38" fontId="32" fillId="0" borderId="14" xfId="65" applyNumberFormat="1" applyFont="1" applyFill="1" applyBorder="1" applyAlignment="1" applyProtection="1">
      <alignment/>
      <protection/>
    </xf>
    <xf numFmtId="164" fontId="32" fillId="0" borderId="15" xfId="44" applyNumberFormat="1" applyFont="1" applyFill="1" applyBorder="1" applyAlignment="1">
      <alignment/>
    </xf>
    <xf numFmtId="164" fontId="32" fillId="0" borderId="16" xfId="44" applyNumberFormat="1" applyFont="1" applyFill="1" applyBorder="1" applyAlignment="1">
      <alignment/>
    </xf>
    <xf numFmtId="164" fontId="32" fillId="0" borderId="14" xfId="44" applyNumberFormat="1" applyFont="1" applyFill="1" applyBorder="1" applyAlignment="1">
      <alignment/>
    </xf>
    <xf numFmtId="164" fontId="32" fillId="0" borderId="15" xfId="44" applyNumberFormat="1" applyFont="1" applyBorder="1" applyAlignment="1">
      <alignment/>
    </xf>
    <xf numFmtId="164" fontId="32" fillId="0" borderId="14" xfId="44" applyNumberFormat="1" applyFont="1" applyBorder="1" applyAlignment="1">
      <alignment/>
    </xf>
    <xf numFmtId="164" fontId="32" fillId="0" borderId="16" xfId="44" applyNumberFormat="1" applyFont="1" applyBorder="1" applyAlignment="1">
      <alignment/>
    </xf>
    <xf numFmtId="38" fontId="32" fillId="0" borderId="14" xfId="65" applyNumberFormat="1" applyFont="1" applyFill="1" applyBorder="1" applyAlignment="1">
      <alignment/>
      <protection/>
    </xf>
    <xf numFmtId="38" fontId="32" fillId="0" borderId="14" xfId="65" applyNumberFormat="1" applyFont="1" applyFill="1" applyBorder="1" applyAlignment="1" applyProtection="1">
      <alignment horizontal="left" indent="1"/>
      <protection/>
    </xf>
    <xf numFmtId="164" fontId="32" fillId="0" borderId="17" xfId="44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165" fontId="33" fillId="0" borderId="12" xfId="48" applyNumberFormat="1" applyFont="1" applyFill="1" applyBorder="1" applyAlignment="1">
      <alignment/>
    </xf>
    <xf numFmtId="165" fontId="33" fillId="0" borderId="12" xfId="48" applyNumberFormat="1" applyFont="1" applyBorder="1" applyAlignment="1">
      <alignment/>
    </xf>
    <xf numFmtId="0" fontId="33" fillId="0" borderId="19" xfId="0" applyFont="1" applyBorder="1" applyAlignment="1">
      <alignment/>
    </xf>
    <xf numFmtId="37" fontId="32" fillId="0" borderId="15" xfId="46" applyNumberFormat="1" applyFont="1" applyFill="1" applyBorder="1" applyAlignment="1">
      <alignment/>
    </xf>
    <xf numFmtId="164" fontId="32" fillId="0" borderId="20" xfId="44" applyNumberFormat="1" applyFont="1" applyFill="1" applyBorder="1" applyAlignment="1">
      <alignment/>
    </xf>
    <xf numFmtId="37" fontId="32" fillId="0" borderId="16" xfId="46" applyNumberFormat="1" applyFont="1" applyFill="1" applyBorder="1" applyAlignment="1">
      <alignment/>
    </xf>
    <xf numFmtId="37" fontId="32" fillId="0" borderId="15" xfId="66" applyNumberFormat="1" applyFont="1" applyFill="1" applyBorder="1" applyAlignment="1">
      <alignment/>
      <protection/>
    </xf>
    <xf numFmtId="37" fontId="32" fillId="0" borderId="15" xfId="0" applyNumberFormat="1" applyFont="1" applyFill="1" applyBorder="1" applyAlignment="1">
      <alignment/>
    </xf>
    <xf numFmtId="37" fontId="32" fillId="0" borderId="16" xfId="0" applyNumberFormat="1" applyFont="1" applyFill="1" applyBorder="1" applyAlignment="1">
      <alignment/>
    </xf>
    <xf numFmtId="37" fontId="32" fillId="0" borderId="14" xfId="46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164" fontId="32" fillId="0" borderId="0" xfId="44" applyNumberFormat="1" applyFont="1" applyFill="1" applyBorder="1" applyAlignment="1">
      <alignment/>
    </xf>
    <xf numFmtId="38" fontId="32" fillId="0" borderId="17" xfId="65" applyNumberFormat="1" applyFont="1" applyFill="1" applyBorder="1" applyAlignment="1">
      <alignment horizontal="left" indent="1"/>
      <protection/>
    </xf>
    <xf numFmtId="0" fontId="32" fillId="0" borderId="17" xfId="0" applyFont="1" applyFill="1" applyBorder="1" applyAlignment="1">
      <alignment/>
    </xf>
    <xf numFmtId="38" fontId="32" fillId="0" borderId="17" xfId="0" applyNumberFormat="1" applyFont="1" applyFill="1" applyBorder="1" applyAlignment="1">
      <alignment/>
    </xf>
    <xf numFmtId="38" fontId="32" fillId="0" borderId="17" xfId="0" applyNumberFormat="1" applyFont="1" applyBorder="1" applyAlignment="1">
      <alignment/>
    </xf>
    <xf numFmtId="0" fontId="32" fillId="0" borderId="14" xfId="0" applyFont="1" applyBorder="1" applyAlignment="1">
      <alignment/>
    </xf>
    <xf numFmtId="38" fontId="32" fillId="0" borderId="14" xfId="65" applyNumberFormat="1" applyFont="1" applyFill="1" applyBorder="1" applyAlignment="1">
      <alignment horizontal="left" indent="1"/>
      <protection/>
    </xf>
    <xf numFmtId="0" fontId="32" fillId="0" borderId="18" xfId="0" applyFont="1" applyBorder="1" applyAlignment="1">
      <alignment/>
    </xf>
    <xf numFmtId="0" fontId="33" fillId="0" borderId="13" xfId="0" applyFont="1" applyBorder="1" applyAlignment="1">
      <alignment/>
    </xf>
    <xf numFmtId="165" fontId="33" fillId="0" borderId="13" xfId="48" applyNumberFormat="1" applyFont="1" applyBorder="1" applyAlignment="1">
      <alignment/>
    </xf>
    <xf numFmtId="164" fontId="33" fillId="0" borderId="14" xfId="44" applyNumberFormat="1" applyFont="1" applyBorder="1" applyAlignment="1">
      <alignment/>
    </xf>
    <xf numFmtId="0" fontId="32" fillId="0" borderId="21" xfId="0" applyFont="1" applyFill="1" applyBorder="1" applyAlignment="1">
      <alignment/>
    </xf>
    <xf numFmtId="164" fontId="32" fillId="0" borderId="21" xfId="44" applyNumberFormat="1" applyFont="1" applyFill="1" applyBorder="1" applyAlignment="1">
      <alignment/>
    </xf>
    <xf numFmtId="38" fontId="32" fillId="0" borderId="21" xfId="0" applyNumberFormat="1" applyFont="1" applyFill="1" applyBorder="1" applyAlignment="1">
      <alignment/>
    </xf>
    <xf numFmtId="0" fontId="32" fillId="0" borderId="21" xfId="0" applyFont="1" applyBorder="1" applyAlignment="1">
      <alignment/>
    </xf>
    <xf numFmtId="164" fontId="32" fillId="0" borderId="0" xfId="44" applyNumberFormat="1" applyFont="1" applyBorder="1" applyAlignment="1">
      <alignment/>
    </xf>
    <xf numFmtId="37" fontId="32" fillId="0" borderId="15" xfId="65" applyNumberFormat="1" applyFont="1" applyFill="1" applyBorder="1" applyAlignment="1">
      <alignment/>
      <protection/>
    </xf>
    <xf numFmtId="164" fontId="32" fillId="0" borderId="16" xfId="44" applyNumberFormat="1" applyFont="1" applyFill="1" applyBorder="1" applyAlignment="1">
      <alignment/>
    </xf>
    <xf numFmtId="0" fontId="32" fillId="0" borderId="0" xfId="0" applyFont="1" applyAlignment="1" quotePrefix="1">
      <alignment/>
    </xf>
    <xf numFmtId="164" fontId="32" fillId="0" borderId="17" xfId="44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1" fillId="0" borderId="0" xfId="0" applyFont="1" applyAlignment="1">
      <alignment horizontal="left" vertical="top" wrapText="1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0" xfId="15"/>
    <cellStyle name="0_SRF-RE0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Grand-Total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Detail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Sub-total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72"/>
  <sheetViews>
    <sheetView tabSelected="1" view="pageLayout" zoomScaleNormal="90" workbookViewId="0" topLeftCell="A1">
      <selection activeCell="A2" sqref="A2:G2"/>
    </sheetView>
  </sheetViews>
  <sheetFormatPr defaultColWidth="9.140625" defaultRowHeight="12.75"/>
  <cols>
    <col min="1" max="1" width="38.7109375" style="8" customWidth="1"/>
    <col min="2" max="3" width="13.7109375" style="10" customWidth="1"/>
    <col min="4" max="4" width="13.7109375" style="9" customWidth="1"/>
    <col min="5" max="7" width="13.7109375" style="8" customWidth="1"/>
    <col min="8" max="8" width="1.57421875" style="8" customWidth="1"/>
    <col min="9" max="16384" width="9.140625" style="8" customWidth="1"/>
  </cols>
  <sheetData>
    <row r="1" spans="1:7" ht="15">
      <c r="A1" s="67" t="s">
        <v>114</v>
      </c>
      <c r="B1" s="67"/>
      <c r="C1" s="67"/>
      <c r="D1" s="67"/>
      <c r="E1" s="67"/>
      <c r="F1" s="67"/>
      <c r="G1" s="67"/>
    </row>
    <row r="2" spans="1:7" ht="15">
      <c r="A2" s="68"/>
      <c r="B2" s="68"/>
      <c r="C2" s="68"/>
      <c r="D2" s="68"/>
      <c r="E2" s="68"/>
      <c r="F2" s="68"/>
      <c r="G2" s="68"/>
    </row>
    <row r="3" spans="1:8" s="64" customFormat="1" ht="20.25">
      <c r="A3" s="69" t="s">
        <v>113</v>
      </c>
      <c r="B3" s="69"/>
      <c r="C3" s="69"/>
      <c r="D3" s="69"/>
      <c r="E3" s="69"/>
      <c r="F3" s="69"/>
      <c r="G3" s="69"/>
      <c r="H3" s="63"/>
    </row>
    <row r="4" ht="5.25" customHeight="1"/>
    <row r="5" spans="1:7" ht="54">
      <c r="A5" s="11"/>
      <c r="B5" s="12" t="s">
        <v>108</v>
      </c>
      <c r="C5" s="12" t="s">
        <v>66</v>
      </c>
      <c r="D5" s="12" t="s">
        <v>109</v>
      </c>
      <c r="E5" s="13" t="s">
        <v>115</v>
      </c>
      <c r="F5" s="13" t="s">
        <v>110</v>
      </c>
      <c r="G5" s="13" t="s">
        <v>111</v>
      </c>
    </row>
    <row r="6" spans="1:10" ht="15">
      <c r="A6" s="14" t="s">
        <v>67</v>
      </c>
      <c r="B6" s="15">
        <v>19690000</v>
      </c>
      <c r="C6" s="15">
        <f>25929424</f>
        <v>25929424</v>
      </c>
      <c r="D6" s="15">
        <f>B39</f>
        <v>29992799.510000005</v>
      </c>
      <c r="E6" s="15">
        <f>D39</f>
        <v>34294164.82250689</v>
      </c>
      <c r="F6" s="16">
        <f>E39</f>
        <v>28970227.9225069</v>
      </c>
      <c r="G6" s="16">
        <f>F39</f>
        <v>17941328.022506893</v>
      </c>
      <c r="J6" s="10"/>
    </row>
    <row r="7" spans="1:7" ht="12.75" customHeight="1">
      <c r="A7" s="17" t="s">
        <v>68</v>
      </c>
      <c r="B7" s="18"/>
      <c r="C7" s="19"/>
      <c r="D7" s="20"/>
      <c r="E7" s="11"/>
      <c r="F7" s="11"/>
      <c r="G7" s="11"/>
    </row>
    <row r="8" spans="1:7" ht="13.5" customHeight="1">
      <c r="A8" s="21" t="s">
        <v>69</v>
      </c>
      <c r="B8" s="22">
        <f>67392082.51</f>
        <v>67392082.51</v>
      </c>
      <c r="C8" s="23">
        <v>62985901</v>
      </c>
      <c r="D8" s="24">
        <v>64831299</v>
      </c>
      <c r="E8" s="25">
        <v>61230215</v>
      </c>
      <c r="F8" s="25">
        <v>58858879</v>
      </c>
      <c r="G8" s="25">
        <v>61254732</v>
      </c>
    </row>
    <row r="9" spans="1:7" ht="13.5" customHeight="1">
      <c r="A9" s="21" t="s">
        <v>70</v>
      </c>
      <c r="B9" s="22">
        <v>1726</v>
      </c>
      <c r="C9" s="23">
        <v>0</v>
      </c>
      <c r="D9" s="24">
        <v>1650</v>
      </c>
      <c r="E9" s="26">
        <v>1650</v>
      </c>
      <c r="F9" s="25">
        <v>1650</v>
      </c>
      <c r="G9" s="27">
        <v>1650</v>
      </c>
    </row>
    <row r="10" spans="1:7" ht="15">
      <c r="A10" s="21" t="s">
        <v>71</v>
      </c>
      <c r="B10" s="22"/>
      <c r="C10" s="23">
        <v>0</v>
      </c>
      <c r="D10" s="24">
        <v>0</v>
      </c>
      <c r="E10" s="25">
        <v>0</v>
      </c>
      <c r="F10" s="25">
        <v>0</v>
      </c>
      <c r="G10" s="27">
        <v>0</v>
      </c>
    </row>
    <row r="11" spans="1:7" ht="13.5" customHeight="1">
      <c r="A11" s="21" t="s">
        <v>72</v>
      </c>
      <c r="B11" s="22">
        <v>186546</v>
      </c>
      <c r="C11" s="23">
        <v>196690</v>
      </c>
      <c r="D11" s="24">
        <v>195040</v>
      </c>
      <c r="E11" s="25">
        <v>190000</v>
      </c>
      <c r="F11" s="25">
        <v>190000</v>
      </c>
      <c r="G11" s="27">
        <v>190000</v>
      </c>
    </row>
    <row r="12" spans="1:7" ht="13.5" customHeight="1">
      <c r="A12" s="28" t="s">
        <v>73</v>
      </c>
      <c r="B12" s="22">
        <v>553247</v>
      </c>
      <c r="C12" s="23">
        <v>413200</v>
      </c>
      <c r="D12" s="24">
        <v>413200</v>
      </c>
      <c r="E12" s="22">
        <v>554200</v>
      </c>
      <c r="F12" s="22">
        <v>554200</v>
      </c>
      <c r="G12" s="23">
        <v>675200</v>
      </c>
    </row>
    <row r="13" spans="1:7" ht="13.5" customHeight="1">
      <c r="A13" s="21" t="s">
        <v>74</v>
      </c>
      <c r="B13" s="22">
        <v>35654</v>
      </c>
      <c r="C13" s="23">
        <v>3210</v>
      </c>
      <c r="D13" s="24">
        <v>3210</v>
      </c>
      <c r="E13" s="25">
        <v>2600.1</v>
      </c>
      <c r="F13" s="25">
        <v>2600.1</v>
      </c>
      <c r="G13" s="27">
        <v>2340.09</v>
      </c>
    </row>
    <row r="14" spans="1:7" ht="13.5" customHeight="1">
      <c r="A14" s="21" t="s">
        <v>75</v>
      </c>
      <c r="B14" s="22">
        <v>0</v>
      </c>
      <c r="C14" s="23">
        <v>0</v>
      </c>
      <c r="D14" s="24">
        <v>0</v>
      </c>
      <c r="E14" s="25">
        <v>0</v>
      </c>
      <c r="F14" s="25">
        <v>0</v>
      </c>
      <c r="G14" s="27">
        <v>0</v>
      </c>
    </row>
    <row r="15" spans="1:7" ht="15" customHeight="1">
      <c r="A15" s="29" t="s">
        <v>97</v>
      </c>
      <c r="B15" s="22">
        <v>33329</v>
      </c>
      <c r="C15" s="22"/>
      <c r="D15" s="24"/>
      <c r="E15" s="30"/>
      <c r="F15" s="30"/>
      <c r="G15" s="30"/>
    </row>
    <row r="16" spans="1:7" ht="15">
      <c r="A16" s="31" t="s">
        <v>76</v>
      </c>
      <c r="B16" s="32">
        <f>SUM(B7:B15)</f>
        <v>68202584.51</v>
      </c>
      <c r="C16" s="32">
        <f>SUM(C8:C15)</f>
        <v>63599001</v>
      </c>
      <c r="D16" s="32">
        <f>SUM(D8:D15)</f>
        <v>65444399</v>
      </c>
      <c r="E16" s="33">
        <f>SUM(E8:E14)</f>
        <v>61978665.1</v>
      </c>
      <c r="F16" s="33">
        <f>SUM(F8:F15)</f>
        <v>59607329.1</v>
      </c>
      <c r="G16" s="33">
        <f>SUM(G8:G15)</f>
        <v>62123922.09</v>
      </c>
    </row>
    <row r="17" spans="1:7" ht="15">
      <c r="A17" s="34" t="s">
        <v>77</v>
      </c>
      <c r="B17" s="18"/>
      <c r="C17" s="18"/>
      <c r="D17" s="20"/>
      <c r="E17" s="11"/>
      <c r="F17" s="11"/>
      <c r="G17" s="11"/>
    </row>
    <row r="18" spans="1:7" ht="13.5" customHeight="1">
      <c r="A18" s="28" t="s">
        <v>1</v>
      </c>
      <c r="B18" s="35">
        <v>-35283146</v>
      </c>
      <c r="C18" s="36">
        <v>-35675256</v>
      </c>
      <c r="D18" s="22">
        <v>-35754916</v>
      </c>
      <c r="E18" s="37">
        <v>-39895659</v>
      </c>
      <c r="F18" s="37">
        <v>-39019418</v>
      </c>
      <c r="G18" s="37">
        <v>-40568783</v>
      </c>
    </row>
    <row r="19" spans="1:7" ht="13.5" customHeight="1">
      <c r="A19" s="28"/>
      <c r="B19" s="35"/>
      <c r="C19" s="37"/>
      <c r="D19" s="22"/>
      <c r="E19" s="37"/>
      <c r="F19" s="37"/>
      <c r="G19" s="37"/>
    </row>
    <row r="20" spans="1:7" ht="13.5" customHeight="1">
      <c r="A20" s="28" t="s">
        <v>21</v>
      </c>
      <c r="B20" s="38">
        <v>-15281662</v>
      </c>
      <c r="C20" s="37">
        <v>-15033805</v>
      </c>
      <c r="D20" s="22">
        <v>-15033805.010818087</v>
      </c>
      <c r="E20" s="37">
        <v>-15265911</v>
      </c>
      <c r="F20" s="37">
        <v>-15451524</v>
      </c>
      <c r="G20" s="37">
        <v>-15780641</v>
      </c>
    </row>
    <row r="21" spans="1:7" ht="13.5" customHeight="1">
      <c r="A21" s="28" t="s">
        <v>51</v>
      </c>
      <c r="B21" s="39">
        <v>-6149464</v>
      </c>
      <c r="C21" s="40">
        <v>-6854788</v>
      </c>
      <c r="D21" s="22">
        <f>-6854787.67667503+250000</f>
        <v>-6604787.67667503</v>
      </c>
      <c r="E21" s="37">
        <v>-7110089</v>
      </c>
      <c r="F21" s="40">
        <v>-7251067</v>
      </c>
      <c r="G21" s="40">
        <v>-7479908</v>
      </c>
    </row>
    <row r="22" spans="1:7" ht="13.5" customHeight="1">
      <c r="A22" s="28" t="s">
        <v>52</v>
      </c>
      <c r="B22" s="41">
        <v>-629468</v>
      </c>
      <c r="C22" s="35">
        <v>-1456856</v>
      </c>
      <c r="D22" s="23">
        <v>-1184656</v>
      </c>
      <c r="E22" s="37">
        <v>-1614202</v>
      </c>
      <c r="F22" s="40">
        <v>-1673380</v>
      </c>
      <c r="G22" s="40">
        <v>-1566139</v>
      </c>
    </row>
    <row r="23" spans="1:7" ht="13.5" customHeight="1">
      <c r="A23" s="28" t="s">
        <v>2</v>
      </c>
      <c r="B23" s="24"/>
      <c r="C23" s="42"/>
      <c r="D23" s="23">
        <v>-746509</v>
      </c>
      <c r="E23" s="37"/>
      <c r="F23" s="25">
        <v>-600000</v>
      </c>
      <c r="G23" s="27">
        <v>-600000</v>
      </c>
    </row>
    <row r="24" spans="1:7" ht="13.5" customHeight="1">
      <c r="A24" s="28" t="s">
        <v>3</v>
      </c>
      <c r="B24" s="24"/>
      <c r="C24" s="22">
        <v>-7564869</v>
      </c>
      <c r="D24" s="23"/>
      <c r="E24" s="37"/>
      <c r="F24" s="25"/>
      <c r="G24" s="27"/>
    </row>
    <row r="25" spans="1:7" ht="13.5" customHeight="1">
      <c r="A25" s="28" t="s">
        <v>57</v>
      </c>
      <c r="B25" s="24"/>
      <c r="C25" s="42"/>
      <c r="D25" s="23">
        <v>-1500000</v>
      </c>
      <c r="E25" s="37">
        <f>-1404794+-3420000</f>
        <v>-4824794</v>
      </c>
      <c r="F25" s="25">
        <v>-3540000</v>
      </c>
      <c r="G25" s="27">
        <v>-3700000</v>
      </c>
    </row>
    <row r="26" spans="1:7" ht="15.75" customHeight="1">
      <c r="A26" s="28" t="s">
        <v>58</v>
      </c>
      <c r="B26" s="22"/>
      <c r="C26" s="23">
        <v>0</v>
      </c>
      <c r="D26" s="22">
        <v>0</v>
      </c>
      <c r="E26" s="37"/>
      <c r="F26" s="25"/>
      <c r="G26" s="27"/>
    </row>
    <row r="27" spans="1:7" ht="13.5" customHeight="1">
      <c r="A27" s="28" t="s">
        <v>4</v>
      </c>
      <c r="B27" s="22">
        <f>-171903-201751</f>
        <v>-373654</v>
      </c>
      <c r="C27" s="23"/>
      <c r="D27" s="22">
        <v>-250000</v>
      </c>
      <c r="E27" s="37"/>
      <c r="F27" s="25">
        <v>0</v>
      </c>
      <c r="G27" s="27">
        <v>0</v>
      </c>
    </row>
    <row r="28" spans="1:7" ht="13.5" customHeight="1">
      <c r="A28" s="28" t="s">
        <v>61</v>
      </c>
      <c r="B28" s="22"/>
      <c r="C28" s="23"/>
      <c r="D28" s="22"/>
      <c r="E28" s="37"/>
      <c r="F28" s="25"/>
      <c r="G28" s="27"/>
    </row>
    <row r="29" spans="1:7" ht="13.5" customHeight="1">
      <c r="A29" s="28" t="s">
        <v>64</v>
      </c>
      <c r="B29" s="24">
        <v>-60000</v>
      </c>
      <c r="C29" s="22"/>
      <c r="D29" s="43">
        <v>-68360</v>
      </c>
      <c r="E29" s="35">
        <v>-91947</v>
      </c>
      <c r="F29" s="27">
        <v>-95763</v>
      </c>
      <c r="G29" s="27">
        <v>-99822</v>
      </c>
    </row>
    <row r="30" spans="1:7" ht="13.5" customHeight="1">
      <c r="A30" s="44" t="s">
        <v>65</v>
      </c>
      <c r="B30" s="45"/>
      <c r="C30" s="45"/>
      <c r="D30" s="46"/>
      <c r="E30" s="47"/>
      <c r="F30" s="25">
        <f>-3051011+45934</f>
        <v>-3005077</v>
      </c>
      <c r="G30" s="27">
        <f>-611679+47443</f>
        <v>-564236</v>
      </c>
    </row>
    <row r="31" spans="1:7" ht="15">
      <c r="A31" s="31" t="s">
        <v>78</v>
      </c>
      <c r="B31" s="32">
        <f aca="true" t="shared" si="0" ref="B31:G31">SUM(B18:B30)</f>
        <v>-57777394</v>
      </c>
      <c r="C31" s="32">
        <f t="shared" si="0"/>
        <v>-66585574</v>
      </c>
      <c r="D31" s="32">
        <f t="shared" si="0"/>
        <v>-61143033.687493116</v>
      </c>
      <c r="E31" s="33">
        <f t="shared" si="0"/>
        <v>-68802602</v>
      </c>
      <c r="F31" s="33">
        <f t="shared" si="0"/>
        <v>-70636229</v>
      </c>
      <c r="G31" s="33">
        <f t="shared" si="0"/>
        <v>-70359529</v>
      </c>
    </row>
    <row r="32" spans="1:7" ht="15">
      <c r="A32" s="14" t="s">
        <v>79</v>
      </c>
      <c r="B32" s="18"/>
      <c r="C32" s="19">
        <v>0</v>
      </c>
      <c r="D32" s="20"/>
      <c r="E32" s="11"/>
      <c r="F32" s="11"/>
      <c r="G32" s="11"/>
    </row>
    <row r="33" spans="1:7" ht="13.5" customHeight="1">
      <c r="A33" s="48" t="s">
        <v>80</v>
      </c>
      <c r="B33" s="22"/>
      <c r="C33" s="22"/>
      <c r="D33" s="22"/>
      <c r="E33" s="25"/>
      <c r="F33" s="25"/>
      <c r="G33" s="25"/>
    </row>
    <row r="34" spans="1:7" ht="13.5" customHeight="1">
      <c r="A34" s="49" t="s">
        <v>0</v>
      </c>
      <c r="B34" s="35">
        <f>-119000-3391</f>
        <v>-122391</v>
      </c>
      <c r="C34" s="22"/>
      <c r="D34" s="22"/>
      <c r="E34" s="25"/>
      <c r="F34" s="25"/>
      <c r="G34" s="25"/>
    </row>
    <row r="35" spans="1:7" ht="15">
      <c r="A35" s="49" t="s">
        <v>86</v>
      </c>
      <c r="B35" s="22"/>
      <c r="C35" s="22"/>
      <c r="D35" s="22"/>
      <c r="E35" s="25"/>
      <c r="F35" s="25"/>
      <c r="G35" s="25"/>
    </row>
    <row r="36" spans="1:7" ht="15">
      <c r="A36" s="49" t="s">
        <v>87</v>
      </c>
      <c r="B36" s="22"/>
      <c r="C36" s="22"/>
      <c r="D36" s="22"/>
      <c r="E36" s="25"/>
      <c r="F36" s="25"/>
      <c r="G36" s="25"/>
    </row>
    <row r="37" spans="1:7" ht="13.5" customHeight="1">
      <c r="A37" s="49" t="s">
        <v>88</v>
      </c>
      <c r="B37" s="22"/>
      <c r="C37" s="22"/>
      <c r="D37" s="22"/>
      <c r="E37" s="25">
        <f>1500000</f>
        <v>1500000</v>
      </c>
      <c r="F37" s="25"/>
      <c r="G37" s="25"/>
    </row>
    <row r="38" spans="1:7" ht="15">
      <c r="A38" s="50" t="s">
        <v>95</v>
      </c>
      <c r="B38" s="22">
        <f aca="true" t="shared" si="1" ref="B38:G38">SUM(B33:B37)</f>
        <v>-122391</v>
      </c>
      <c r="C38" s="22">
        <f t="shared" si="1"/>
        <v>0</v>
      </c>
      <c r="D38" s="22">
        <f t="shared" si="1"/>
        <v>0</v>
      </c>
      <c r="E38" s="25">
        <f t="shared" si="1"/>
        <v>1500000</v>
      </c>
      <c r="F38" s="25">
        <f t="shared" si="1"/>
        <v>0</v>
      </c>
      <c r="G38" s="25">
        <f t="shared" si="1"/>
        <v>0</v>
      </c>
    </row>
    <row r="39" spans="1:8" ht="15">
      <c r="A39" s="51" t="s">
        <v>81</v>
      </c>
      <c r="B39" s="32">
        <f aca="true" t="shared" si="2" ref="B39:G39">B6+B16+B31+B32+B38</f>
        <v>29992799.510000005</v>
      </c>
      <c r="C39" s="32">
        <f t="shared" si="2"/>
        <v>22942851</v>
      </c>
      <c r="D39" s="32">
        <f t="shared" si="2"/>
        <v>34294164.82250689</v>
      </c>
      <c r="E39" s="33">
        <f t="shared" si="2"/>
        <v>28970227.9225069</v>
      </c>
      <c r="F39" s="33">
        <f t="shared" si="2"/>
        <v>17941328.022506893</v>
      </c>
      <c r="G39" s="52">
        <f t="shared" si="2"/>
        <v>9705721.112506896</v>
      </c>
      <c r="H39" s="53"/>
    </row>
    <row r="40" spans="1:7" ht="15">
      <c r="A40" s="48" t="s">
        <v>82</v>
      </c>
      <c r="B40" s="54"/>
      <c r="C40" s="55"/>
      <c r="D40" s="56"/>
      <c r="E40" s="25"/>
      <c r="F40" s="57"/>
      <c r="G40" s="57"/>
    </row>
    <row r="41" spans="1:7" ht="13.5" customHeight="1">
      <c r="A41" s="28" t="s">
        <v>89</v>
      </c>
      <c r="B41" s="22">
        <v>-519010</v>
      </c>
      <c r="C41" s="43">
        <v>-2138516</v>
      </c>
      <c r="D41" s="22">
        <v>-519010</v>
      </c>
      <c r="E41" s="58">
        <v>-519010</v>
      </c>
      <c r="F41" s="22">
        <v>-519010</v>
      </c>
      <c r="G41" s="23">
        <v>-519010</v>
      </c>
    </row>
    <row r="42" spans="1:7" ht="13.5" customHeight="1">
      <c r="A42" s="28" t="s">
        <v>90</v>
      </c>
      <c r="B42" s="22">
        <v>-4084252</v>
      </c>
      <c r="C42" s="22">
        <v>-936623</v>
      </c>
      <c r="D42" s="23">
        <v>-3641114</v>
      </c>
      <c r="E42" s="25">
        <v>-2354093</v>
      </c>
      <c r="F42" s="22">
        <v>-1581167</v>
      </c>
      <c r="G42" s="23">
        <v>-824447</v>
      </c>
    </row>
    <row r="43" spans="1:7" ht="13.5" customHeight="1">
      <c r="A43" s="28" t="s">
        <v>91</v>
      </c>
      <c r="B43" s="59">
        <v>939172</v>
      </c>
      <c r="C43" s="22">
        <v>328439</v>
      </c>
      <c r="D43" s="23">
        <v>704379</v>
      </c>
      <c r="E43" s="25">
        <v>469586</v>
      </c>
      <c r="F43" s="22">
        <v>234793</v>
      </c>
      <c r="G43" s="23">
        <v>0</v>
      </c>
    </row>
    <row r="44" spans="1:7" ht="13.5" customHeight="1">
      <c r="A44" s="28" t="s">
        <v>92</v>
      </c>
      <c r="B44" s="59">
        <v>-1811306</v>
      </c>
      <c r="C44" s="22">
        <v>-769910</v>
      </c>
      <c r="D44" s="23">
        <v>-1811306</v>
      </c>
      <c r="E44" s="25">
        <v>-371306</v>
      </c>
      <c r="F44" s="22">
        <v>-371306</v>
      </c>
      <c r="G44" s="23">
        <v>-371306</v>
      </c>
    </row>
    <row r="45" spans="1:7" ht="13.5" customHeight="1">
      <c r="A45" s="28" t="s">
        <v>93</v>
      </c>
      <c r="B45" s="59">
        <v>-689773</v>
      </c>
      <c r="C45" s="22">
        <v>-289773</v>
      </c>
      <c r="D45" s="23">
        <v>-229773</v>
      </c>
      <c r="E45" s="25">
        <v>-229773</v>
      </c>
      <c r="F45" s="22">
        <v>-229773</v>
      </c>
      <c r="G45" s="23">
        <v>-229773</v>
      </c>
    </row>
    <row r="46" spans="1:8" ht="13.5" customHeight="1">
      <c r="A46" s="28" t="s">
        <v>98</v>
      </c>
      <c r="B46" s="59">
        <v>-2506000</v>
      </c>
      <c r="C46" s="22">
        <f>-750000+-828000+-732000</f>
        <v>-2310000</v>
      </c>
      <c r="D46" s="60">
        <v>-1650000</v>
      </c>
      <c r="E46" s="25">
        <v>-2129821</v>
      </c>
      <c r="F46" s="22">
        <v>-1944755</v>
      </c>
      <c r="G46" s="23">
        <f>-90000-447576-510066</f>
        <v>-1047642</v>
      </c>
      <c r="H46" s="61"/>
    </row>
    <row r="47" spans="1:8" ht="13.5" customHeight="1">
      <c r="A47" s="28" t="s">
        <v>99</v>
      </c>
      <c r="B47" s="22"/>
      <c r="C47" s="22"/>
      <c r="D47" s="23"/>
      <c r="E47" s="25">
        <f>-385000-400000-310000</f>
        <v>-1095000</v>
      </c>
      <c r="F47" s="22">
        <v>-1200000</v>
      </c>
      <c r="G47" s="22">
        <f>-730000-400000-310000</f>
        <v>-1440000</v>
      </c>
      <c r="H47" s="61"/>
    </row>
    <row r="48" spans="1:7" ht="13.5" customHeight="1">
      <c r="A48" s="28" t="s">
        <v>100</v>
      </c>
      <c r="B48" s="22"/>
      <c r="C48" s="22"/>
      <c r="D48" s="23"/>
      <c r="E48" s="25">
        <v>-620000</v>
      </c>
      <c r="F48" s="22">
        <v>-620000</v>
      </c>
      <c r="G48" s="23">
        <v>-620000</v>
      </c>
    </row>
    <row r="49" spans="1:7" ht="13.5" customHeight="1">
      <c r="A49" s="28" t="s">
        <v>101</v>
      </c>
      <c r="B49" s="22">
        <v>-173249</v>
      </c>
      <c r="C49" s="22">
        <v>-360749</v>
      </c>
      <c r="D49" s="23">
        <v>-360749</v>
      </c>
      <c r="E49" s="25">
        <f>-650000-728416</f>
        <v>-1378416</v>
      </c>
      <c r="F49" s="22">
        <v>-1380164</v>
      </c>
      <c r="G49" s="23">
        <f>-728416-650000</f>
        <v>-1378416</v>
      </c>
    </row>
    <row r="50" spans="1:7" ht="13.5" customHeight="1">
      <c r="A50" s="28" t="s">
        <v>102</v>
      </c>
      <c r="B50" s="22">
        <v>-565000</v>
      </c>
      <c r="C50" s="22">
        <v>-565000</v>
      </c>
      <c r="D50" s="23">
        <v>-565000</v>
      </c>
      <c r="E50" s="25">
        <v>-2200000</v>
      </c>
      <c r="F50" s="22">
        <v>-2200000</v>
      </c>
      <c r="G50" s="23">
        <v>-2200000</v>
      </c>
    </row>
    <row r="51" spans="1:7" ht="13.5" customHeight="1">
      <c r="A51" s="28" t="s">
        <v>103</v>
      </c>
      <c r="B51" s="22"/>
      <c r="C51" s="22">
        <v>-2185000</v>
      </c>
      <c r="D51" s="23">
        <v>-2185000</v>
      </c>
      <c r="E51" s="25">
        <v>-3900000</v>
      </c>
      <c r="F51" s="22">
        <f>-3900000-F30</f>
        <v>-894923</v>
      </c>
      <c r="G51" s="23">
        <f>F51-G30</f>
        <v>-330687</v>
      </c>
    </row>
    <row r="52" spans="1:7" ht="13.5" customHeight="1">
      <c r="A52" s="28" t="s">
        <v>5</v>
      </c>
      <c r="B52" s="22"/>
      <c r="C52" s="22"/>
      <c r="D52" s="23"/>
      <c r="E52" s="25">
        <v>0</v>
      </c>
      <c r="F52" s="22">
        <v>0</v>
      </c>
      <c r="G52" s="23">
        <v>3000000</v>
      </c>
    </row>
    <row r="53" spans="1:7" ht="19.5" customHeight="1">
      <c r="A53" s="28" t="s">
        <v>94</v>
      </c>
      <c r="B53" s="22">
        <v>-9614449</v>
      </c>
      <c r="C53" s="22">
        <v>-5041654</v>
      </c>
      <c r="D53" s="23">
        <v>-5041654</v>
      </c>
      <c r="E53" s="25">
        <v>-6041654</v>
      </c>
      <c r="F53" s="22">
        <v>-6741654</v>
      </c>
      <c r="G53" s="23">
        <v>-6941654</v>
      </c>
    </row>
    <row r="54" spans="1:7" ht="15" customHeight="1">
      <c r="A54" s="48"/>
      <c r="B54" s="22"/>
      <c r="C54" s="22"/>
      <c r="D54" s="22"/>
      <c r="E54" s="25"/>
      <c r="F54" s="25"/>
      <c r="G54" s="25"/>
    </row>
    <row r="55" spans="1:7" ht="15">
      <c r="A55" s="50" t="s">
        <v>83</v>
      </c>
      <c r="B55" s="30">
        <f aca="true" t="shared" si="3" ref="B55:G55">SUM(B40:B54)</f>
        <v>-19023867</v>
      </c>
      <c r="C55" s="30">
        <f t="shared" si="3"/>
        <v>-14268786</v>
      </c>
      <c r="D55" s="30">
        <f t="shared" si="3"/>
        <v>-15299227</v>
      </c>
      <c r="E55" s="62">
        <f t="shared" si="3"/>
        <v>-20369487</v>
      </c>
      <c r="F55" s="62">
        <f t="shared" si="3"/>
        <v>-17447959</v>
      </c>
      <c r="G55" s="62">
        <f t="shared" si="3"/>
        <v>-12902935</v>
      </c>
    </row>
    <row r="56" spans="1:7" ht="15">
      <c r="A56" s="51" t="s">
        <v>84</v>
      </c>
      <c r="B56" s="32">
        <f>B39+B55</f>
        <v>10968932.510000005</v>
      </c>
      <c r="C56" s="32">
        <f>C39+C55</f>
        <v>8674065</v>
      </c>
      <c r="D56" s="32">
        <v>18298726.652506888</v>
      </c>
      <c r="E56" s="33">
        <f>E39+E55</f>
        <v>8600740.922506899</v>
      </c>
      <c r="F56" s="33">
        <f>F39+F55</f>
        <v>493369.0225068927</v>
      </c>
      <c r="G56" s="33">
        <f>G39+G55</f>
        <v>-3197213.8874931037</v>
      </c>
    </row>
    <row r="57" spans="1:7" ht="3" customHeight="1">
      <c r="A57" s="48"/>
      <c r="B57" s="18"/>
      <c r="C57" s="18"/>
      <c r="D57" s="20">
        <v>3931652.8979999996</v>
      </c>
      <c r="E57" s="11"/>
      <c r="F57" s="11"/>
      <c r="G57" s="11"/>
    </row>
    <row r="58" spans="1:7" ht="18">
      <c r="A58" s="11" t="s">
        <v>112</v>
      </c>
      <c r="B58" s="15">
        <f aca="true" t="shared" si="4" ref="B58:G58">6%*B16</f>
        <v>4092155.0706</v>
      </c>
      <c r="C58" s="15">
        <f t="shared" si="4"/>
        <v>3815940.06</v>
      </c>
      <c r="D58" s="15">
        <f t="shared" si="4"/>
        <v>3926663.94</v>
      </c>
      <c r="E58" s="16">
        <f t="shared" si="4"/>
        <v>3718719.906</v>
      </c>
      <c r="F58" s="16">
        <f t="shared" si="4"/>
        <v>3576439.746</v>
      </c>
      <c r="G58" s="16">
        <f t="shared" si="4"/>
        <v>3727435.3254</v>
      </c>
    </row>
    <row r="59" ht="6" customHeight="1"/>
    <row r="60" spans="1:4" s="1" customFormat="1" ht="12.75">
      <c r="A60" s="3" t="s">
        <v>85</v>
      </c>
      <c r="B60" s="4"/>
      <c r="C60" s="4"/>
      <c r="D60" s="2"/>
    </row>
    <row r="61" spans="1:4" s="1" customFormat="1" ht="15.75">
      <c r="A61" s="5" t="s">
        <v>105</v>
      </c>
      <c r="B61" s="4"/>
      <c r="C61" s="4"/>
      <c r="D61" s="6" t="s">
        <v>106</v>
      </c>
    </row>
    <row r="62" spans="1:4" s="1" customFormat="1" ht="15.75">
      <c r="A62" s="5" t="s">
        <v>107</v>
      </c>
      <c r="B62" s="4"/>
      <c r="C62" s="4"/>
      <c r="D62" s="2"/>
    </row>
    <row r="63" spans="2:4" s="1" customFormat="1" ht="4.5" customHeight="1">
      <c r="B63" s="4"/>
      <c r="C63" s="4"/>
      <c r="D63" s="2"/>
    </row>
    <row r="64" spans="1:8" s="1" customFormat="1" ht="14.25" customHeight="1">
      <c r="A64" s="70" t="s">
        <v>6</v>
      </c>
      <c r="B64" s="70"/>
      <c r="C64" s="70"/>
      <c r="D64" s="70"/>
      <c r="E64" s="70"/>
      <c r="F64" s="70"/>
      <c r="G64" s="70"/>
      <c r="H64" s="70"/>
    </row>
    <row r="65" spans="1:8" s="1" customFormat="1" ht="15.75" customHeight="1">
      <c r="A65" s="65" t="s">
        <v>96</v>
      </c>
      <c r="B65" s="65"/>
      <c r="C65" s="65"/>
      <c r="D65" s="65"/>
      <c r="E65" s="65"/>
      <c r="F65" s="65"/>
      <c r="G65" s="65"/>
      <c r="H65" s="7"/>
    </row>
    <row r="66" spans="1:8" s="1" customFormat="1" ht="27" customHeight="1">
      <c r="A66" s="66" t="s">
        <v>7</v>
      </c>
      <c r="B66" s="66"/>
      <c r="C66" s="66"/>
      <c r="D66" s="66"/>
      <c r="E66" s="66"/>
      <c r="F66" s="66"/>
      <c r="G66" s="66"/>
      <c r="H66" s="66"/>
    </row>
    <row r="67" spans="1:8" s="1" customFormat="1" ht="15.75" customHeight="1">
      <c r="A67" s="65" t="s">
        <v>8</v>
      </c>
      <c r="B67" s="65"/>
      <c r="C67" s="65"/>
      <c r="D67" s="65"/>
      <c r="E67" s="65"/>
      <c r="F67" s="65"/>
      <c r="G67" s="65"/>
      <c r="H67" s="65"/>
    </row>
    <row r="68" spans="1:8" s="1" customFormat="1" ht="11.25" customHeight="1">
      <c r="A68" s="65"/>
      <c r="B68" s="65"/>
      <c r="C68" s="65"/>
      <c r="D68" s="65"/>
      <c r="E68" s="65"/>
      <c r="F68" s="65"/>
      <c r="G68" s="65"/>
      <c r="H68" s="65"/>
    </row>
    <row r="69" spans="1:8" s="1" customFormat="1" ht="15.75" customHeight="1">
      <c r="A69" s="66" t="s">
        <v>9</v>
      </c>
      <c r="B69" s="66"/>
      <c r="C69" s="66"/>
      <c r="D69" s="66"/>
      <c r="E69" s="66"/>
      <c r="F69" s="66"/>
      <c r="G69" s="66"/>
      <c r="H69" s="7"/>
    </row>
    <row r="70" spans="1:8" s="1" customFormat="1" ht="30" customHeight="1">
      <c r="A70" s="66" t="s">
        <v>10</v>
      </c>
      <c r="B70" s="66"/>
      <c r="C70" s="66"/>
      <c r="D70" s="66"/>
      <c r="E70" s="66"/>
      <c r="F70" s="66"/>
      <c r="G70" s="66"/>
      <c r="H70" s="66"/>
    </row>
    <row r="71" spans="1:8" s="1" customFormat="1" ht="67.5" customHeight="1">
      <c r="A71" s="66" t="s">
        <v>11</v>
      </c>
      <c r="B71" s="66"/>
      <c r="C71" s="66"/>
      <c r="D71" s="66"/>
      <c r="E71" s="66"/>
      <c r="F71" s="66"/>
      <c r="G71" s="66"/>
      <c r="H71" s="66"/>
    </row>
    <row r="72" spans="1:8" s="1" customFormat="1" ht="15" customHeight="1">
      <c r="A72" s="66" t="s">
        <v>104</v>
      </c>
      <c r="B72" s="66"/>
      <c r="C72" s="66"/>
      <c r="D72" s="66"/>
      <c r="E72" s="66"/>
      <c r="F72" s="66"/>
      <c r="G72" s="66"/>
      <c r="H72" s="7"/>
    </row>
  </sheetData>
  <sheetProtection/>
  <mergeCells count="11">
    <mergeCell ref="A64:H64"/>
    <mergeCell ref="A65:G65"/>
    <mergeCell ref="A69:G69"/>
    <mergeCell ref="A1:G1"/>
    <mergeCell ref="A2:G2"/>
    <mergeCell ref="A3:G3"/>
    <mergeCell ref="A72:G72"/>
    <mergeCell ref="A66:H66"/>
    <mergeCell ref="A67:H68"/>
    <mergeCell ref="A70:H70"/>
    <mergeCell ref="A71:H71"/>
  </mergeCells>
  <printOptions/>
  <pageMargins left="1.32" right="0.26" top="0.46" bottom="0.3" header="0.17" footer="0.16"/>
  <pageSetup fitToHeight="1" fitToWidth="1" horizontalDpi="600" verticalDpi="600" orientation="portrait" scale="69" r:id="rId3"/>
  <headerFooter alignWithMargins="0">
    <oddHeader>&amp;C16984</oddHeader>
    <oddFooter>&amp;C&amp;A&amp;R&amp;D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6"/>
  <sheetViews>
    <sheetView zoomScalePageLayoutView="0" workbookViewId="0" topLeftCell="A7">
      <selection activeCell="G19" sqref="G19"/>
    </sheetView>
  </sheetViews>
  <sheetFormatPr defaultColWidth="9.140625" defaultRowHeight="12.75"/>
  <sheetData>
    <row r="5" ht="12.75">
      <c r="B5" t="s">
        <v>12</v>
      </c>
    </row>
    <row r="6" ht="12.75">
      <c r="B6" t="s">
        <v>13</v>
      </c>
    </row>
    <row r="7" ht="12.75">
      <c r="B7" t="s">
        <v>14</v>
      </c>
    </row>
    <row r="8" ht="12.75">
      <c r="B8" t="s">
        <v>15</v>
      </c>
    </row>
    <row r="9" ht="12.75">
      <c r="B9" t="s">
        <v>16</v>
      </c>
    </row>
    <row r="10" ht="12.75">
      <c r="B10" t="s">
        <v>17</v>
      </c>
    </row>
    <row r="11" ht="12.75">
      <c r="B11" t="s">
        <v>18</v>
      </c>
    </row>
    <row r="12" ht="12.75">
      <c r="B12" t="s">
        <v>19</v>
      </c>
    </row>
    <row r="13" ht="12.75">
      <c r="B13" t="s">
        <v>20</v>
      </c>
    </row>
    <row r="15" ht="12.75">
      <c r="B15" t="s">
        <v>21</v>
      </c>
    </row>
    <row r="16" ht="12.75">
      <c r="B16" t="s">
        <v>22</v>
      </c>
    </row>
    <row r="17" ht="12.75">
      <c r="B17" t="s">
        <v>13</v>
      </c>
    </row>
    <row r="18" ht="12.75">
      <c r="B18" t="s">
        <v>23</v>
      </c>
    </row>
    <row r="19" ht="12.75">
      <c r="B19" t="s">
        <v>24</v>
      </c>
    </row>
    <row r="20" ht="12.75">
      <c r="B20" t="s">
        <v>25</v>
      </c>
    </row>
    <row r="21" ht="12.75">
      <c r="B21" t="s">
        <v>26</v>
      </c>
    </row>
    <row r="22" ht="12.75">
      <c r="B22" t="s">
        <v>27</v>
      </c>
    </row>
    <row r="23" ht="12.75">
      <c r="B23" t="s">
        <v>28</v>
      </c>
    </row>
    <row r="24" ht="12.75">
      <c r="B24" t="s">
        <v>29</v>
      </c>
    </row>
    <row r="25" ht="12.75">
      <c r="B25" t="s">
        <v>30</v>
      </c>
    </row>
    <row r="26" ht="12.75">
      <c r="B26" t="s">
        <v>31</v>
      </c>
    </row>
    <row r="27" ht="12.75">
      <c r="B27" t="s">
        <v>32</v>
      </c>
    </row>
    <row r="28" ht="12.75">
      <c r="B28" t="s">
        <v>33</v>
      </c>
    </row>
    <row r="29" ht="12.75">
      <c r="B29" t="s">
        <v>34</v>
      </c>
    </row>
    <row r="30" ht="12.75">
      <c r="B30" t="s">
        <v>35</v>
      </c>
    </row>
    <row r="31" ht="12.75">
      <c r="B31" t="s">
        <v>36</v>
      </c>
    </row>
    <row r="32" ht="12.75">
      <c r="B32" t="s">
        <v>37</v>
      </c>
    </row>
    <row r="33" ht="12.75">
      <c r="B33" t="s">
        <v>38</v>
      </c>
    </row>
    <row r="34" ht="12.75">
      <c r="B34" t="s">
        <v>39</v>
      </c>
    </row>
    <row r="35" ht="12.75">
      <c r="B35" t="s">
        <v>40</v>
      </c>
    </row>
    <row r="36" ht="12.75">
      <c r="B36" t="s">
        <v>41</v>
      </c>
    </row>
    <row r="37" ht="12.75">
      <c r="B37" t="s">
        <v>42</v>
      </c>
    </row>
    <row r="38" ht="12.75">
      <c r="B38" t="s">
        <v>43</v>
      </c>
    </row>
    <row r="39" ht="12.75">
      <c r="B39" t="s">
        <v>44</v>
      </c>
    </row>
    <row r="40" ht="12.75">
      <c r="B40" t="s">
        <v>15</v>
      </c>
    </row>
    <row r="41" ht="12.75">
      <c r="B41" t="s">
        <v>45</v>
      </c>
    </row>
    <row r="42" ht="12.75">
      <c r="B42" t="s">
        <v>46</v>
      </c>
    </row>
    <row r="43" ht="12.75">
      <c r="B43" t="s">
        <v>16</v>
      </c>
    </row>
    <row r="44" ht="12.75">
      <c r="B44" t="s">
        <v>47</v>
      </c>
    </row>
    <row r="45" ht="12.75">
      <c r="B45" t="s">
        <v>48</v>
      </c>
    </row>
    <row r="46" ht="12.75">
      <c r="B46" t="s">
        <v>49</v>
      </c>
    </row>
    <row r="47" ht="12.75">
      <c r="B47" t="s">
        <v>18</v>
      </c>
    </row>
    <row r="48" ht="12.75">
      <c r="B48" t="s">
        <v>50</v>
      </c>
    </row>
    <row r="50" ht="12.75">
      <c r="B50" t="s">
        <v>51</v>
      </c>
    </row>
    <row r="52" ht="12.75">
      <c r="B52" t="s">
        <v>52</v>
      </c>
    </row>
    <row r="54" ht="12.75">
      <c r="B54" t="s">
        <v>53</v>
      </c>
    </row>
    <row r="55" ht="12.75">
      <c r="B55" t="s">
        <v>54</v>
      </c>
    </row>
    <row r="56" ht="12.75">
      <c r="B56" t="s">
        <v>55</v>
      </c>
    </row>
    <row r="57" ht="12.75">
      <c r="B57" t="s">
        <v>56</v>
      </c>
    </row>
    <row r="58" ht="12.75">
      <c r="B58" t="s">
        <v>57</v>
      </c>
    </row>
    <row r="59" ht="12.75">
      <c r="B59" t="s">
        <v>58</v>
      </c>
    </row>
    <row r="60" ht="12.75">
      <c r="B60" t="s">
        <v>59</v>
      </c>
    </row>
    <row r="61" ht="12.75">
      <c r="B61" t="s">
        <v>60</v>
      </c>
    </row>
    <row r="62" ht="12.75">
      <c r="B62" t="s">
        <v>61</v>
      </c>
    </row>
    <row r="63" ht="12.75">
      <c r="B63" t="s">
        <v>62</v>
      </c>
    </row>
    <row r="64" ht="12.75">
      <c r="B64" t="s">
        <v>63</v>
      </c>
    </row>
    <row r="65" ht="12.75">
      <c r="B65" t="s">
        <v>64</v>
      </c>
    </row>
    <row r="66" ht="12.75">
      <c r="B66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Blossey, Linda</cp:lastModifiedBy>
  <cp:lastPrinted>2010-11-16T22:59:35Z</cp:lastPrinted>
  <dcterms:created xsi:type="dcterms:W3CDTF">2010-06-25T14:53:32Z</dcterms:created>
  <dcterms:modified xsi:type="dcterms:W3CDTF">2010-11-16T22:59:50Z</dcterms:modified>
  <cp:category/>
  <cp:version/>
  <cp:contentType/>
  <cp:contentStatus/>
</cp:coreProperties>
</file>