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020" windowHeight="10455" activeTab="0"/>
  </bookViews>
  <sheets>
    <sheet name="PSERN Finance Plan" sheetId="1" r:id="rId1"/>
  </sheets>
  <externalReferences>
    <externalReference r:id="rId4"/>
  </externalReferences>
  <definedNames>
    <definedName name="__123Graph_B" hidden="1">#REF!</definedName>
    <definedName name="__123Graph_BPERCENT" hidden="1">#REF!</definedName>
    <definedName name="__123Graph_BTOTALS" hidden="1">#REF!</definedName>
    <definedName name="__123Graph_CTOTALS" hidden="1">#REF!</definedName>
    <definedName name="__123Graph_X" hidden="1">#REF!</definedName>
    <definedName name="__123Graph_XPERCENT" hidden="1">#REF!</definedName>
    <definedName name="__123Graph_XTOTALS" hidden="1">#REF!</definedName>
    <definedName name="_xlnm.Print_Area" localSheetId="0">'PSERN Finance Plan'!$A$1:$L$40</definedName>
    <definedName name="Z_EF3E91A6_D897_4967_BBF4_6B000D7B7763_.wvu.PrintArea" localSheetId="0" hidden="1">'PSERN Finance Plan'!$A$1:$K$38</definedName>
  </definedNames>
  <calcPr fullCalcOnLoad="1"/>
</workbook>
</file>

<file path=xl/sharedStrings.xml><?xml version="1.0" encoding="utf-8"?>
<sst xmlns="http://schemas.openxmlformats.org/spreadsheetml/2006/main" count="31" uniqueCount="30">
  <si>
    <t>Puget Sound Emergency Radio Network (PSERN) Finance Plan</t>
  </si>
  <si>
    <t>Updated 12/16/2014</t>
  </si>
  <si>
    <t>Cash flow financing for the PSERN project anticipates the use of short and long term debt, backed by a 9 year levy lid lift.</t>
  </si>
  <si>
    <t>Cash Flow Model</t>
  </si>
  <si>
    <t xml:space="preserve">Revenue </t>
  </si>
  <si>
    <r>
      <t>BAN/Interfund Loan/Bond Proceeds</t>
    </r>
    <r>
      <rPr>
        <vertAlign val="superscript"/>
        <sz val="12"/>
        <rFont val="Arial"/>
        <family val="2"/>
      </rPr>
      <t>1</t>
    </r>
  </si>
  <si>
    <r>
      <t>Levy Collections</t>
    </r>
    <r>
      <rPr>
        <vertAlign val="superscript"/>
        <sz val="12"/>
        <rFont val="Arial"/>
        <family val="2"/>
      </rPr>
      <t>2</t>
    </r>
  </si>
  <si>
    <t>Total</t>
  </si>
  <si>
    <t>Expenditures</t>
  </si>
  <si>
    <r>
      <t>PSERN Project Costs</t>
    </r>
    <r>
      <rPr>
        <vertAlign val="superscript"/>
        <sz val="12"/>
        <rFont val="Arial"/>
        <family val="2"/>
      </rPr>
      <t>3</t>
    </r>
  </si>
  <si>
    <t>20% Contingency</t>
  </si>
  <si>
    <r>
      <t>Reserves</t>
    </r>
    <r>
      <rPr>
        <vertAlign val="superscript"/>
        <sz val="12"/>
        <rFont val="Arial"/>
        <family val="2"/>
      </rPr>
      <t>4</t>
    </r>
  </si>
  <si>
    <t>BAN Payoff</t>
  </si>
  <si>
    <r>
      <t>Debt Service Payments</t>
    </r>
    <r>
      <rPr>
        <vertAlign val="superscript"/>
        <sz val="12"/>
        <rFont val="Arial"/>
        <family val="2"/>
      </rPr>
      <t>5</t>
    </r>
  </si>
  <si>
    <r>
      <t>Fund Balance</t>
    </r>
    <r>
      <rPr>
        <vertAlign val="superscript"/>
        <sz val="12"/>
        <rFont val="Arial"/>
        <family val="2"/>
      </rPr>
      <t>6</t>
    </r>
  </si>
  <si>
    <r>
      <t>Financial Summary</t>
    </r>
    <r>
      <rPr>
        <b/>
        <vertAlign val="superscript"/>
        <sz val="12"/>
        <rFont val="Arial"/>
        <family val="2"/>
      </rPr>
      <t>7</t>
    </r>
  </si>
  <si>
    <t>BAN Proceeds</t>
  </si>
  <si>
    <t>Bond Proceeds</t>
  </si>
  <si>
    <t>Levy Collections</t>
  </si>
  <si>
    <t>Project &amp; Contingency Costs</t>
  </si>
  <si>
    <t>Reserves</t>
  </si>
  <si>
    <t>Cost of Financing</t>
  </si>
  <si>
    <t>Notes:</t>
  </si>
  <si>
    <r>
      <rPr>
        <vertAlign val="superscript"/>
        <sz val="12"/>
        <rFont val="Arial"/>
        <family val="2"/>
      </rPr>
      <t>1</t>
    </r>
    <r>
      <rPr>
        <sz val="12"/>
        <rFont val="Arial"/>
        <family val="2"/>
      </rPr>
      <t xml:space="preserve"> 2015 Bond Anticipation Note (BAN) issued when levy is approved by voters.  Bonds are assumed to be tax exempt.  Issuance costs are included in proceeds and debt service.</t>
    </r>
  </si>
  <si>
    <r>
      <rPr>
        <vertAlign val="superscript"/>
        <sz val="12"/>
        <rFont val="Arial"/>
        <family val="2"/>
      </rPr>
      <t>2</t>
    </r>
    <r>
      <rPr>
        <sz val="12"/>
        <rFont val="Arial"/>
        <family val="2"/>
      </rPr>
      <t xml:space="preserve"> Levy collections are based on a 9 year levy lid lift with a starting rate of </t>
    </r>
    <r>
      <rPr>
        <b/>
        <sz val="12"/>
        <rFont val="Arial"/>
        <family val="2"/>
      </rPr>
      <t>$0.07.</t>
    </r>
    <r>
      <rPr>
        <sz val="12"/>
        <rFont val="Arial"/>
        <family val="2"/>
      </rPr>
      <t xml:space="preserve">  Collections assume 1% limit and are calculated based on August 2014 OEFA forecast.</t>
    </r>
  </si>
  <si>
    <r>
      <rPr>
        <vertAlign val="superscript"/>
        <sz val="12"/>
        <rFont val="Arial"/>
        <family val="2"/>
      </rPr>
      <t>3</t>
    </r>
    <r>
      <rPr>
        <sz val="12"/>
        <rFont val="Arial"/>
        <family val="2"/>
      </rPr>
      <t xml:space="preserve"> PSERN project costs exclude the cost of borrowing or issuance.  Issuance costs will be rolled into debt issuance.  Cost that are already incurred and the cost of an election are included in the 2015 costs.  Project costs include </t>
    </r>
    <r>
      <rPr>
        <b/>
        <sz val="12"/>
        <rFont val="Arial"/>
        <family val="2"/>
      </rPr>
      <t>20%</t>
    </r>
    <r>
      <rPr>
        <sz val="12"/>
        <rFont val="Arial"/>
        <family val="2"/>
      </rPr>
      <t xml:space="preserve"> contingency.  Contingency covers both project and financing cost.</t>
    </r>
  </si>
  <si>
    <r>
      <rPr>
        <vertAlign val="superscript"/>
        <sz val="12"/>
        <rFont val="Arial"/>
        <family val="2"/>
      </rPr>
      <t>4</t>
    </r>
    <r>
      <rPr>
        <sz val="12"/>
        <rFont val="Arial"/>
        <family val="2"/>
      </rPr>
      <t xml:space="preserve"> Reserves include contingencies for 1) transition costs to the new radio network, 2) rate stabilization to mitigate the operating costs of the new system, and 3) funds to offset the impact of levy suppression on fire districts as a result of the PSERN Levy.</t>
    </r>
  </si>
  <si>
    <r>
      <rPr>
        <vertAlign val="superscript"/>
        <sz val="12"/>
        <rFont val="Arial"/>
        <family val="2"/>
      </rPr>
      <t>5</t>
    </r>
    <r>
      <rPr>
        <sz val="12"/>
        <rFont val="Arial"/>
        <family val="2"/>
      </rPr>
      <t xml:space="preserve"> Debt Service payments assume $140.7M for 8 years at 3.25% and $43.2M for 6 years at 3.25%.  Bond proceeds are expected to be spent within three years of sale.</t>
    </r>
  </si>
  <si>
    <r>
      <rPr>
        <vertAlign val="superscript"/>
        <sz val="12"/>
        <rFont val="Arial"/>
        <family val="2"/>
      </rPr>
      <t>6</t>
    </r>
    <r>
      <rPr>
        <sz val="12"/>
        <rFont val="Arial"/>
        <family val="2"/>
      </rPr>
      <t xml:space="preserve"> Fund balance will be managed to not go below $0.  If it appears that fund balance will go below $0, the fund manager will request a temporary loan from the King County pool.</t>
    </r>
  </si>
  <si>
    <r>
      <rPr>
        <vertAlign val="superscript"/>
        <sz val="12"/>
        <rFont val="Arial"/>
        <family val="2"/>
      </rPr>
      <t>7</t>
    </r>
    <r>
      <rPr>
        <sz val="12"/>
        <rFont val="Arial"/>
        <family val="2"/>
      </rPr>
      <t xml:space="preserve"> Actual timing and size of bond and BAN issuances will be based on the cash needs of the project and optimized to reduce the overall cost of financing while minimizing interest rate risk.  This base scenario includes one BAN and two bonds.  The number of BANs and bonds issued could vary.  The County may choose to utilize interfund borrowing to minimize costs.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</si>
</sst>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2"/>
    </font>
    <font>
      <sz val="11"/>
      <color indexed="8"/>
      <name val="Calibri"/>
      <family val="2"/>
    </font>
    <font>
      <b/>
      <sz val="14"/>
      <name val="Arial"/>
      <family val="2"/>
    </font>
    <font>
      <sz val="12"/>
      <name val="Arial"/>
      <family val="2"/>
    </font>
    <font>
      <b/>
      <sz val="12"/>
      <name val="Arial"/>
      <family val="2"/>
    </font>
    <font>
      <vertAlign val="superscript"/>
      <sz val="12"/>
      <name val="Arial"/>
      <family val="2"/>
    </font>
    <font>
      <b/>
      <vertAlign val="superscript"/>
      <sz val="12"/>
      <name val="Arial"/>
      <family val="2"/>
    </font>
    <font>
      <sz val="10"/>
      <name val="Helv"/>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37" fontId="7"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xf>
    <xf numFmtId="14" fontId="3" fillId="0" borderId="0" xfId="0" applyNumberFormat="1" applyFont="1" applyAlignment="1">
      <alignment horizontal="left"/>
    </xf>
    <xf numFmtId="0" fontId="3" fillId="0" borderId="0" xfId="0" applyFont="1" applyFill="1"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7" fontId="3" fillId="0" borderId="0" xfId="0" applyNumberFormat="1" applyFont="1" applyAlignment="1">
      <alignment/>
    </xf>
    <xf numFmtId="5" fontId="3" fillId="0" borderId="0" xfId="0" applyNumberFormat="1" applyFont="1" applyAlignment="1">
      <alignment/>
    </xf>
    <xf numFmtId="0" fontId="3" fillId="0" borderId="0" xfId="0" applyFont="1" applyAlignment="1">
      <alignment horizontal="left" indent="1"/>
    </xf>
    <xf numFmtId="5" fontId="3" fillId="0" borderId="0" xfId="0" applyNumberFormat="1" applyFont="1" applyFill="1" applyAlignment="1">
      <alignment/>
    </xf>
    <xf numFmtId="0" fontId="3" fillId="0" borderId="10" xfId="0" applyFont="1" applyBorder="1" applyAlignment="1">
      <alignment horizontal="left" indent="1"/>
    </xf>
    <xf numFmtId="5" fontId="3" fillId="0" borderId="10" xfId="0" applyNumberFormat="1" applyFont="1" applyFill="1" applyBorder="1" applyAlignment="1">
      <alignment/>
    </xf>
    <xf numFmtId="0" fontId="3" fillId="0" borderId="0" xfId="0" applyFont="1" applyBorder="1" applyAlignment="1">
      <alignment horizontal="left" indent="1"/>
    </xf>
    <xf numFmtId="5" fontId="3" fillId="0" borderId="0" xfId="0" applyNumberFormat="1" applyFont="1" applyFill="1" applyBorder="1" applyAlignment="1">
      <alignment/>
    </xf>
    <xf numFmtId="0" fontId="3" fillId="33" borderId="0" xfId="0" applyFont="1" applyFill="1" applyAlignment="1">
      <alignment horizontal="left" indent="1"/>
    </xf>
    <xf numFmtId="5" fontId="3" fillId="33" borderId="0" xfId="0" applyNumberFormat="1" applyFont="1" applyFill="1" applyAlignment="1">
      <alignment/>
    </xf>
    <xf numFmtId="0" fontId="3" fillId="0" borderId="0" xfId="0" applyFont="1" applyFill="1" applyAlignment="1">
      <alignment horizontal="left" indent="1"/>
    </xf>
    <xf numFmtId="0" fontId="4" fillId="0" borderId="0" xfId="0" applyFont="1" applyFill="1" applyAlignment="1">
      <alignment/>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left" vertical="top" wrapText="1" shrinkToFit="1"/>
    </xf>
    <xf numFmtId="0" fontId="3" fillId="0" borderId="0" xfId="0" applyFont="1" applyFill="1" applyAlignment="1">
      <alignment horizontal="left" vertical="top" wrapText="1"/>
    </xf>
    <xf numFmtId="0" fontId="0" fillId="0" borderId="0" xfId="0" applyAlignment="1">
      <alignment horizontal="left" vertical="top"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10" xfId="48"/>
    <cellStyle name="Currency 2" xfId="49"/>
    <cellStyle name="Currency 2 2" xfId="50"/>
    <cellStyle name="Currency 2 3" xfId="51"/>
    <cellStyle name="Currency 3"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 2 2" xfId="63"/>
    <cellStyle name="Normal 3" xfId="64"/>
    <cellStyle name="Normal 3 2" xfId="65"/>
    <cellStyle name="Normal 4" xfId="66"/>
    <cellStyle name="Normal 40" xfId="67"/>
    <cellStyle name="Normal 5" xfId="68"/>
    <cellStyle name="Note" xfId="69"/>
    <cellStyle name="Output" xfId="70"/>
    <cellStyle name="Percent" xfId="71"/>
    <cellStyle name="Percent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lossey\AppData\Roaming\L5\Temp\PSERN%20Fin%20Plan%2012%2016%2014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ERN Finance Plan"/>
      <sheetName val="Fiscal Note Funding Ordinance"/>
      <sheetName val="Fiscal Note Implementation ILA"/>
      <sheetName val="Fiscal Note Fire District ILA"/>
      <sheetName val="Levy Proceeds"/>
      <sheetName val="Debt Service"/>
      <sheetName val="Final Project Costs"/>
    </sheetNames>
    <sheetDataSet>
      <sheetData sheetId="4">
        <row r="11">
          <cell r="C11">
            <v>27832991.85079</v>
          </cell>
          <cell r="D11">
            <v>28448607.506207887</v>
          </cell>
          <cell r="E11">
            <v>29059946.19085377</v>
          </cell>
          <cell r="F11">
            <v>29669460.707754545</v>
          </cell>
          <cell r="G11">
            <v>30283788.523786258</v>
          </cell>
          <cell r="H11">
            <v>30907052.19821184</v>
          </cell>
          <cell r="I11">
            <v>31542183.229774933</v>
          </cell>
          <cell r="J11">
            <v>32191953.72733857</v>
          </cell>
          <cell r="K11">
            <v>32856742.237923235</v>
          </cell>
        </row>
      </sheetData>
      <sheetData sheetId="5">
        <row r="5">
          <cell r="B5">
            <v>28139999.999999996</v>
          </cell>
          <cell r="C5">
            <v>140699999.99999997</v>
          </cell>
          <cell r="D5">
            <v>43214999.99999999</v>
          </cell>
        </row>
        <row r="10">
          <cell r="B10">
            <v>28351049.999999758</v>
          </cell>
        </row>
        <row r="11">
          <cell r="F11">
            <v>20255542.55585357</v>
          </cell>
        </row>
        <row r="12">
          <cell r="F12">
            <v>20255542.55585357</v>
          </cell>
        </row>
        <row r="13">
          <cell r="F13">
            <v>20255542.55585357</v>
          </cell>
        </row>
        <row r="14">
          <cell r="F14">
            <v>28299149.176934578</v>
          </cell>
        </row>
        <row r="15">
          <cell r="F15">
            <v>28299149.176934578</v>
          </cell>
        </row>
        <row r="16">
          <cell r="F16">
            <v>28299149.176934578</v>
          </cell>
        </row>
        <row r="17">
          <cell r="F17">
            <v>28299149.176934578</v>
          </cell>
        </row>
        <row r="18">
          <cell r="F18">
            <v>28299149.176934578</v>
          </cell>
        </row>
        <row r="19">
          <cell r="F19">
            <v>8043606.621081005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view="pageLayout" workbookViewId="0" topLeftCell="A1">
      <selection activeCell="A3" sqref="A3"/>
    </sheetView>
  </sheetViews>
  <sheetFormatPr defaultColWidth="9.140625" defaultRowHeight="12.75"/>
  <cols>
    <col min="1" max="1" width="39.57421875" style="0" customWidth="1"/>
    <col min="2" max="12" width="16.28125" style="0" customWidth="1"/>
  </cols>
  <sheetData>
    <row r="1" ht="18">
      <c r="A1" s="1" t="s">
        <v>0</v>
      </c>
    </row>
    <row r="2" ht="15">
      <c r="A2" s="2" t="s">
        <v>1</v>
      </c>
    </row>
    <row r="4" spans="1:11" s="4" customFormat="1" ht="15">
      <c r="A4" s="3" t="s">
        <v>2</v>
      </c>
      <c r="B4" s="3"/>
      <c r="C4" s="3"/>
      <c r="D4" s="3"/>
      <c r="E4" s="3"/>
      <c r="F4" s="3"/>
      <c r="G4" s="3"/>
      <c r="H4" s="3"/>
      <c r="I4" s="3"/>
      <c r="J4" s="3"/>
      <c r="K4" s="3"/>
    </row>
    <row r="5" spans="1:11" ht="15">
      <c r="A5" s="5"/>
      <c r="B5" s="5"/>
      <c r="C5" s="5"/>
      <c r="D5" s="5"/>
      <c r="E5" s="5"/>
      <c r="F5" s="5"/>
      <c r="G5" s="5"/>
      <c r="H5" s="5"/>
      <c r="I5" s="5"/>
      <c r="J5" s="5"/>
      <c r="K5" s="5"/>
    </row>
    <row r="6" spans="1:11" ht="15">
      <c r="A6" s="5"/>
      <c r="B6" s="5"/>
      <c r="C6" s="5"/>
      <c r="D6" s="5"/>
      <c r="E6" s="5"/>
      <c r="F6" s="5"/>
      <c r="G6" s="5"/>
      <c r="H6" s="5"/>
      <c r="I6" s="5"/>
      <c r="J6" s="5"/>
      <c r="K6" s="5"/>
    </row>
    <row r="7" spans="1:12" ht="15.75">
      <c r="A7" s="6" t="s">
        <v>3</v>
      </c>
      <c r="B7" s="7">
        <v>2015</v>
      </c>
      <c r="C7" s="7">
        <v>2016</v>
      </c>
      <c r="D7" s="7">
        <v>2017</v>
      </c>
      <c r="E7" s="7">
        <v>2018</v>
      </c>
      <c r="F7" s="7">
        <v>2019</v>
      </c>
      <c r="G7" s="7">
        <v>2020</v>
      </c>
      <c r="H7" s="7">
        <v>2021</v>
      </c>
      <c r="I7" s="7">
        <v>2022</v>
      </c>
      <c r="J7" s="7">
        <v>2023</v>
      </c>
      <c r="K7" s="7">
        <v>2024</v>
      </c>
      <c r="L7" s="7">
        <v>2025</v>
      </c>
    </row>
    <row r="8" spans="1:11" ht="15">
      <c r="A8" s="5"/>
      <c r="B8" s="8"/>
      <c r="C8" s="5"/>
      <c r="D8" s="5"/>
      <c r="E8" s="5"/>
      <c r="F8" s="5"/>
      <c r="G8" s="5"/>
      <c r="H8" s="5"/>
      <c r="I8" s="5"/>
      <c r="J8" s="5"/>
      <c r="K8" s="5"/>
    </row>
    <row r="9" spans="1:11" ht="15.75">
      <c r="A9" s="6" t="s">
        <v>4</v>
      </c>
      <c r="B9" s="9"/>
      <c r="C9" s="9"/>
      <c r="D9" s="9"/>
      <c r="E9" s="9"/>
      <c r="F9" s="9"/>
      <c r="G9" s="9"/>
      <c r="H9" s="9"/>
      <c r="I9" s="9"/>
      <c r="J9" s="9"/>
      <c r="K9" s="9"/>
    </row>
    <row r="10" spans="1:12" ht="18">
      <c r="A10" s="10" t="s">
        <v>5</v>
      </c>
      <c r="B10" s="11">
        <f>'[1]Debt Service'!B5</f>
        <v>28139999.999999996</v>
      </c>
      <c r="C10" s="11">
        <f>'[1]Debt Service'!C5</f>
        <v>140699999.99999997</v>
      </c>
      <c r="D10" s="11"/>
      <c r="E10" s="11"/>
      <c r="F10" s="11">
        <f>'[1]Debt Service'!D5</f>
        <v>43214999.99999999</v>
      </c>
      <c r="G10" s="11"/>
      <c r="H10" s="11"/>
      <c r="I10" s="11"/>
      <c r="J10" s="11"/>
      <c r="K10" s="11"/>
      <c r="L10" s="11"/>
    </row>
    <row r="11" spans="1:12" ht="18">
      <c r="A11" s="12" t="s">
        <v>6</v>
      </c>
      <c r="B11" s="13"/>
      <c r="C11" s="13">
        <f>'[1]Levy Proceeds'!C11</f>
        <v>27832991.85079</v>
      </c>
      <c r="D11" s="13">
        <f>'[1]Levy Proceeds'!D11</f>
        <v>28448607.506207887</v>
      </c>
      <c r="E11" s="13">
        <f>'[1]Levy Proceeds'!E11</f>
        <v>29059946.19085377</v>
      </c>
      <c r="F11" s="13">
        <f>'[1]Levy Proceeds'!F11</f>
        <v>29669460.707754545</v>
      </c>
      <c r="G11" s="13">
        <f>'[1]Levy Proceeds'!G11</f>
        <v>30283788.523786258</v>
      </c>
      <c r="H11" s="13">
        <f>'[1]Levy Proceeds'!H11</f>
        <v>30907052.19821184</v>
      </c>
      <c r="I11" s="13">
        <f>'[1]Levy Proceeds'!I11</f>
        <v>31542183.229774933</v>
      </c>
      <c r="J11" s="13">
        <f>'[1]Levy Proceeds'!J11</f>
        <v>32191953.72733857</v>
      </c>
      <c r="K11" s="13">
        <f>'[1]Levy Proceeds'!K11</f>
        <v>32856742.237923235</v>
      </c>
      <c r="L11" s="13"/>
    </row>
    <row r="12" spans="1:12" ht="15">
      <c r="A12" s="10" t="s">
        <v>7</v>
      </c>
      <c r="B12" s="11">
        <f>B11+B10</f>
        <v>28139999.999999996</v>
      </c>
      <c r="C12" s="11">
        <f aca="true" t="shared" si="0" ref="C12:K12">C11+C10</f>
        <v>168532991.85078996</v>
      </c>
      <c r="D12" s="11">
        <f t="shared" si="0"/>
        <v>28448607.506207887</v>
      </c>
      <c r="E12" s="11">
        <f t="shared" si="0"/>
        <v>29059946.19085377</v>
      </c>
      <c r="F12" s="11">
        <f t="shared" si="0"/>
        <v>72884460.70775454</v>
      </c>
      <c r="G12" s="11">
        <f t="shared" si="0"/>
        <v>30283788.523786258</v>
      </c>
      <c r="H12" s="11">
        <f t="shared" si="0"/>
        <v>30907052.19821184</v>
      </c>
      <c r="I12" s="11">
        <f t="shared" si="0"/>
        <v>31542183.229774933</v>
      </c>
      <c r="J12" s="11">
        <f t="shared" si="0"/>
        <v>32191953.72733857</v>
      </c>
      <c r="K12" s="11">
        <f t="shared" si="0"/>
        <v>32856742.237923235</v>
      </c>
      <c r="L12" s="11">
        <f>L11+L10</f>
        <v>0</v>
      </c>
    </row>
    <row r="13" spans="1:12" ht="15">
      <c r="A13" s="5"/>
      <c r="B13" s="11"/>
      <c r="C13" s="11"/>
      <c r="D13" s="11"/>
      <c r="E13" s="11"/>
      <c r="F13" s="11"/>
      <c r="G13" s="11"/>
      <c r="H13" s="11"/>
      <c r="I13" s="11"/>
      <c r="J13" s="11"/>
      <c r="K13" s="11"/>
      <c r="L13" s="4"/>
    </row>
    <row r="14" spans="1:12" ht="15.75">
      <c r="A14" s="6" t="s">
        <v>8</v>
      </c>
      <c r="B14" s="11"/>
      <c r="C14" s="11"/>
      <c r="D14" s="11"/>
      <c r="E14" s="11"/>
      <c r="F14" s="11"/>
      <c r="G14" s="11"/>
      <c r="H14" s="11"/>
      <c r="I14" s="11"/>
      <c r="J14" s="11"/>
      <c r="K14" s="11"/>
      <c r="L14" s="4"/>
    </row>
    <row r="15" spans="1:12" ht="15.75">
      <c r="A15" s="6"/>
      <c r="B15" s="11"/>
      <c r="C15" s="11"/>
      <c r="D15" s="11"/>
      <c r="E15" s="11"/>
      <c r="F15" s="11"/>
      <c r="G15" s="11"/>
      <c r="H15" s="11"/>
      <c r="I15" s="11"/>
      <c r="J15" s="11"/>
      <c r="K15" s="11"/>
      <c r="L15" s="4"/>
    </row>
    <row r="16" spans="1:12" ht="18">
      <c r="A16" s="14" t="s">
        <v>9</v>
      </c>
      <c r="B16" s="15">
        <v>11611917</v>
      </c>
      <c r="C16" s="15">
        <v>24728020</v>
      </c>
      <c r="D16" s="15">
        <v>46178395</v>
      </c>
      <c r="E16" s="15">
        <v>34364643</v>
      </c>
      <c r="F16" s="15">
        <v>56023557</v>
      </c>
      <c r="G16" s="15">
        <v>16631010</v>
      </c>
      <c r="H16" s="15">
        <v>5027968</v>
      </c>
      <c r="I16" s="15"/>
      <c r="J16" s="15"/>
      <c r="K16" s="15"/>
      <c r="L16" s="15"/>
    </row>
    <row r="17" spans="1:12" ht="15">
      <c r="A17" s="14" t="s">
        <v>10</v>
      </c>
      <c r="B17" s="15">
        <v>2322383</v>
      </c>
      <c r="C17" s="15">
        <v>4945604</v>
      </c>
      <c r="D17" s="15">
        <v>9235679</v>
      </c>
      <c r="E17" s="15">
        <v>6872929</v>
      </c>
      <c r="F17" s="15">
        <v>11204711</v>
      </c>
      <c r="G17" s="15">
        <v>3326202</v>
      </c>
      <c r="H17" s="15">
        <v>1005594</v>
      </c>
      <c r="I17" s="15"/>
      <c r="J17" s="15"/>
      <c r="K17" s="15"/>
      <c r="L17" s="15"/>
    </row>
    <row r="18" spans="1:12" ht="18">
      <c r="A18" s="14" t="s">
        <v>11</v>
      </c>
      <c r="B18" s="15"/>
      <c r="C18" s="15">
        <v>1000000</v>
      </c>
      <c r="D18" s="15">
        <v>1000000</v>
      </c>
      <c r="E18" s="15">
        <v>1000000</v>
      </c>
      <c r="F18" s="15">
        <f>1000000+750000</f>
        <v>1750000</v>
      </c>
      <c r="G18" s="15">
        <v>2237176</v>
      </c>
      <c r="H18" s="15">
        <v>1824826</v>
      </c>
      <c r="I18" s="15">
        <v>1557404</v>
      </c>
      <c r="J18" s="15">
        <v>1000000</v>
      </c>
      <c r="K18" s="15">
        <v>1000000</v>
      </c>
      <c r="L18" s="15"/>
    </row>
    <row r="19" spans="1:12" ht="15">
      <c r="A19" s="14" t="s">
        <v>12</v>
      </c>
      <c r="B19" s="15"/>
      <c r="C19" s="15">
        <f>'[1]Debt Service'!B10</f>
        <v>28351049.999999758</v>
      </c>
      <c r="D19" s="15"/>
      <c r="E19" s="15"/>
      <c r="F19" s="15"/>
      <c r="G19" s="15"/>
      <c r="H19" s="15"/>
      <c r="I19" s="15"/>
      <c r="J19" s="15"/>
      <c r="K19" s="15"/>
      <c r="L19" s="15"/>
    </row>
    <row r="20" spans="1:12" ht="18">
      <c r="A20" s="12" t="s">
        <v>13</v>
      </c>
      <c r="B20" s="13"/>
      <c r="C20" s="13"/>
      <c r="D20" s="13">
        <f>'[1]Debt Service'!F11</f>
        <v>20255542.55585357</v>
      </c>
      <c r="E20" s="13">
        <f>'[1]Debt Service'!F12</f>
        <v>20255542.55585357</v>
      </c>
      <c r="F20" s="13">
        <f>'[1]Debt Service'!F13</f>
        <v>20255542.55585357</v>
      </c>
      <c r="G20" s="13">
        <f>'[1]Debt Service'!F14</f>
        <v>28299149.176934578</v>
      </c>
      <c r="H20" s="13">
        <f>'[1]Debt Service'!F15</f>
        <v>28299149.176934578</v>
      </c>
      <c r="I20" s="13">
        <f>'[1]Debt Service'!F16</f>
        <v>28299149.176934578</v>
      </c>
      <c r="J20" s="13">
        <f>'[1]Debt Service'!F17</f>
        <v>28299149.176934578</v>
      </c>
      <c r="K20" s="13">
        <f>'[1]Debt Service'!F18</f>
        <v>28299149.176934578</v>
      </c>
      <c r="L20" s="13">
        <f>'[1]Debt Service'!F19</f>
        <v>8043606.621081005</v>
      </c>
    </row>
    <row r="21" spans="1:12" ht="15">
      <c r="A21" s="10" t="s">
        <v>7</v>
      </c>
      <c r="B21" s="9">
        <f>SUM(B16:B20)</f>
        <v>13934300</v>
      </c>
      <c r="C21" s="9">
        <f>SUM(C16:C20)</f>
        <v>59024673.99999976</v>
      </c>
      <c r="D21" s="9">
        <f aca="true" t="shared" si="1" ref="D21:K21">SUM(D16:D20)</f>
        <v>76669616.55585358</v>
      </c>
      <c r="E21" s="9">
        <f t="shared" si="1"/>
        <v>62493114.555853575</v>
      </c>
      <c r="F21" s="9">
        <f t="shared" si="1"/>
        <v>89233810.55585358</v>
      </c>
      <c r="G21" s="9">
        <f t="shared" si="1"/>
        <v>50493537.17693458</v>
      </c>
      <c r="H21" s="9">
        <f t="shared" si="1"/>
        <v>36157537.17693458</v>
      </c>
      <c r="I21" s="9">
        <f t="shared" si="1"/>
        <v>29856553.176934578</v>
      </c>
      <c r="J21" s="9">
        <f t="shared" si="1"/>
        <v>29299149.176934578</v>
      </c>
      <c r="K21" s="9">
        <f t="shared" si="1"/>
        <v>29299149.176934578</v>
      </c>
      <c r="L21" s="9">
        <f>SUM(L16:L20)</f>
        <v>8043606.621081005</v>
      </c>
    </row>
    <row r="22" spans="1:12" ht="15">
      <c r="A22" s="5"/>
      <c r="B22" s="9"/>
      <c r="C22" s="9"/>
      <c r="D22" s="9"/>
      <c r="E22" s="9"/>
      <c r="F22" s="9"/>
      <c r="G22" s="9"/>
      <c r="H22" s="9"/>
      <c r="I22" s="9"/>
      <c r="J22" s="9"/>
      <c r="K22" s="9"/>
      <c r="L22" s="9"/>
    </row>
    <row r="23" spans="1:12" ht="18">
      <c r="A23" s="5" t="s">
        <v>14</v>
      </c>
      <c r="B23" s="9">
        <f>B12-B21</f>
        <v>14205699.999999996</v>
      </c>
      <c r="C23" s="9">
        <f>B23+C12-C21</f>
        <v>123714017.8507902</v>
      </c>
      <c r="D23" s="9">
        <f aca="true" t="shared" si="2" ref="D23:K23">C23+D12-D21</f>
        <v>75493008.80114451</v>
      </c>
      <c r="E23" s="9">
        <f t="shared" si="2"/>
        <v>42059840.43614471</v>
      </c>
      <c r="F23" s="9">
        <f t="shared" si="2"/>
        <v>25710490.58804567</v>
      </c>
      <c r="G23" s="9">
        <f t="shared" si="2"/>
        <v>5500741.934897356</v>
      </c>
      <c r="H23" s="9">
        <f t="shared" si="2"/>
        <v>250256.9561746195</v>
      </c>
      <c r="I23" s="9">
        <f t="shared" si="2"/>
        <v>1935887.0090149753</v>
      </c>
      <c r="J23" s="9">
        <f t="shared" si="2"/>
        <v>4828691.559418969</v>
      </c>
      <c r="K23" s="9">
        <f t="shared" si="2"/>
        <v>8386284.620407626</v>
      </c>
      <c r="L23" s="9">
        <f>K23+L12-L21</f>
        <v>342677.9993266212</v>
      </c>
    </row>
    <row r="24" spans="1:11" ht="15">
      <c r="A24" s="5"/>
      <c r="B24" s="5"/>
      <c r="C24" s="5"/>
      <c r="D24" s="5"/>
      <c r="E24" s="5"/>
      <c r="F24" s="5"/>
      <c r="G24" s="5"/>
      <c r="H24" s="5"/>
      <c r="I24" s="5"/>
      <c r="J24" s="5"/>
      <c r="K24" s="5"/>
    </row>
    <row r="25" spans="1:11" ht="18.75">
      <c r="A25" s="6" t="s">
        <v>15</v>
      </c>
      <c r="B25" s="5"/>
      <c r="C25" s="5"/>
      <c r="D25" s="5"/>
      <c r="E25" s="5"/>
      <c r="F25" s="5"/>
      <c r="G25" s="5"/>
      <c r="H25" s="5"/>
      <c r="I25" s="5"/>
      <c r="J25" s="5"/>
      <c r="K25" s="5"/>
    </row>
    <row r="26" spans="1:11" ht="15">
      <c r="A26" s="10" t="s">
        <v>16</v>
      </c>
      <c r="B26" s="9">
        <f>B10</f>
        <v>28139999.999999996</v>
      </c>
      <c r="C26" s="5"/>
      <c r="D26" s="5"/>
      <c r="E26" s="5"/>
      <c r="F26" s="5"/>
      <c r="G26" s="5"/>
      <c r="H26" s="5"/>
      <c r="I26" s="5"/>
      <c r="J26" s="5"/>
      <c r="K26" s="5"/>
    </row>
    <row r="27" spans="1:11" ht="15">
      <c r="A27" s="16" t="s">
        <v>17</v>
      </c>
      <c r="B27" s="17">
        <f>C10+F10</f>
        <v>183914999.99999997</v>
      </c>
      <c r="C27" s="5"/>
      <c r="D27" s="5"/>
      <c r="E27" s="5"/>
      <c r="F27" s="5"/>
      <c r="G27" s="5"/>
      <c r="H27" s="5"/>
      <c r="I27" s="5"/>
      <c r="J27" s="5"/>
      <c r="K27" s="5"/>
    </row>
    <row r="28" spans="1:11" ht="15">
      <c r="A28" s="10" t="s">
        <v>18</v>
      </c>
      <c r="B28" s="9">
        <f>SUM(B11:L11)</f>
        <v>272792726.17264104</v>
      </c>
      <c r="C28" s="9"/>
      <c r="D28" s="9"/>
      <c r="E28" s="9"/>
      <c r="F28" s="5"/>
      <c r="G28" s="5"/>
      <c r="H28" s="5"/>
      <c r="I28" s="5"/>
      <c r="J28" s="5"/>
      <c r="K28" s="5"/>
    </row>
    <row r="29" spans="1:11" ht="15">
      <c r="A29" s="16" t="s">
        <v>19</v>
      </c>
      <c r="B29" s="17">
        <f>SUM(B16:L17)</f>
        <v>233478612</v>
      </c>
      <c r="C29" s="5"/>
      <c r="D29" s="5"/>
      <c r="E29" s="5"/>
      <c r="F29" s="5"/>
      <c r="G29" s="5"/>
      <c r="H29" s="5"/>
      <c r="I29" s="5"/>
      <c r="J29" s="5"/>
      <c r="K29" s="5"/>
    </row>
    <row r="30" spans="1:11" ht="15">
      <c r="A30" s="18" t="s">
        <v>20</v>
      </c>
      <c r="B30" s="11">
        <f>SUM(B18:L18)</f>
        <v>12369406</v>
      </c>
      <c r="C30" s="9"/>
      <c r="D30" s="5"/>
      <c r="E30" s="5"/>
      <c r="F30" s="5"/>
      <c r="G30" s="5"/>
      <c r="H30" s="5"/>
      <c r="I30" s="5"/>
      <c r="J30" s="5"/>
      <c r="K30" s="5"/>
    </row>
    <row r="31" spans="1:11" ht="15">
      <c r="A31" s="16" t="s">
        <v>21</v>
      </c>
      <c r="B31" s="17">
        <f>C19-B10+(SUM(D20:L20))-C10-F10</f>
        <v>26602030.17331437</v>
      </c>
      <c r="C31" s="9"/>
      <c r="D31" s="9"/>
      <c r="E31" s="5"/>
      <c r="F31" s="5"/>
      <c r="G31" s="5"/>
      <c r="H31" s="5"/>
      <c r="I31" s="5"/>
      <c r="J31" s="5"/>
      <c r="K31" s="5"/>
    </row>
    <row r="32" spans="1:11" ht="15">
      <c r="A32" s="5"/>
      <c r="B32" s="5"/>
      <c r="C32" s="5"/>
      <c r="D32" s="5"/>
      <c r="E32" s="5"/>
      <c r="F32" s="5"/>
      <c r="G32" s="5"/>
      <c r="H32" s="5"/>
      <c r="I32" s="5"/>
      <c r="J32" s="5"/>
      <c r="K32" s="5"/>
    </row>
    <row r="33" spans="1:11" ht="15.75">
      <c r="A33" s="19" t="s">
        <v>22</v>
      </c>
      <c r="B33" s="3"/>
      <c r="C33" s="3"/>
      <c r="D33" s="3"/>
      <c r="E33" s="3"/>
      <c r="F33" s="3"/>
      <c r="G33" s="3"/>
      <c r="H33" s="3"/>
      <c r="I33" s="3"/>
      <c r="J33" s="3"/>
      <c r="K33" s="3"/>
    </row>
    <row r="34" spans="1:11" ht="19.5" customHeight="1">
      <c r="A34" s="20" t="s">
        <v>23</v>
      </c>
      <c r="B34" s="20"/>
      <c r="C34" s="20"/>
      <c r="D34" s="20"/>
      <c r="E34" s="20"/>
      <c r="F34" s="20"/>
      <c r="G34" s="20"/>
      <c r="H34" s="20"/>
      <c r="I34" s="20"/>
      <c r="J34" s="20"/>
      <c r="K34" s="20"/>
    </row>
    <row r="35" spans="1:11" ht="19.5" customHeight="1">
      <c r="A35" s="22" t="s">
        <v>24</v>
      </c>
      <c r="B35" s="22"/>
      <c r="C35" s="22"/>
      <c r="D35" s="22"/>
      <c r="E35" s="22"/>
      <c r="F35" s="22"/>
      <c r="G35" s="22"/>
      <c r="H35" s="22"/>
      <c r="I35" s="22"/>
      <c r="J35" s="22"/>
      <c r="K35" s="22"/>
    </row>
    <row r="36" spans="1:11" ht="34.5" customHeight="1">
      <c r="A36" s="23" t="s">
        <v>25</v>
      </c>
      <c r="B36" s="23"/>
      <c r="C36" s="23"/>
      <c r="D36" s="23"/>
      <c r="E36" s="23"/>
      <c r="F36" s="23"/>
      <c r="G36" s="23"/>
      <c r="H36" s="23"/>
      <c r="I36" s="23"/>
      <c r="J36" s="23"/>
      <c r="K36" s="23"/>
    </row>
    <row r="37" spans="1:11" ht="34.5" customHeight="1">
      <c r="A37" s="23" t="s">
        <v>26</v>
      </c>
      <c r="B37" s="23"/>
      <c r="C37" s="23"/>
      <c r="D37" s="23"/>
      <c r="E37" s="23"/>
      <c r="F37" s="23"/>
      <c r="G37" s="23"/>
      <c r="H37" s="23"/>
      <c r="I37" s="23"/>
      <c r="J37" s="23"/>
      <c r="K37" s="23"/>
    </row>
    <row r="38" spans="1:11" ht="18">
      <c r="A38" s="20" t="s">
        <v>27</v>
      </c>
      <c r="B38" s="21"/>
      <c r="C38" s="21"/>
      <c r="D38" s="21"/>
      <c r="E38" s="21"/>
      <c r="F38" s="21"/>
      <c r="G38" s="21"/>
      <c r="H38" s="21"/>
      <c r="I38" s="21"/>
      <c r="J38" s="21"/>
      <c r="K38" s="21"/>
    </row>
    <row r="39" spans="1:11" ht="18">
      <c r="A39" s="20" t="s">
        <v>28</v>
      </c>
      <c r="B39" s="4"/>
      <c r="C39" s="4"/>
      <c r="D39" s="4"/>
      <c r="E39" s="4"/>
      <c r="F39" s="4"/>
      <c r="G39" s="4"/>
      <c r="H39" s="4"/>
      <c r="I39" s="4"/>
      <c r="J39" s="4"/>
      <c r="K39" s="4"/>
    </row>
    <row r="40" spans="1:11" ht="34.5" customHeight="1">
      <c r="A40" s="23" t="s">
        <v>29</v>
      </c>
      <c r="B40" s="24"/>
      <c r="C40" s="24"/>
      <c r="D40" s="24"/>
      <c r="E40" s="24"/>
      <c r="F40" s="24"/>
      <c r="G40" s="24"/>
      <c r="H40" s="24"/>
      <c r="I40" s="24"/>
      <c r="J40" s="24"/>
      <c r="K40" s="24"/>
    </row>
  </sheetData>
  <sheetProtection/>
  <mergeCells count="4">
    <mergeCell ref="A35:K35"/>
    <mergeCell ref="A36:K36"/>
    <mergeCell ref="A37:K37"/>
    <mergeCell ref="A40:K40"/>
  </mergeCells>
  <printOptions/>
  <pageMargins left="0.75" right="0.75" top="1" bottom="1" header="0.5" footer="0.5"/>
  <pageSetup fitToHeight="1" fitToWidth="1" horizontalDpi="600" verticalDpi="600" orientation="landscape" scale="56" r:id="rId1"/>
  <headerFooter alignWithMargins="0">
    <oddHeader>&amp;C17993&amp;RAttachment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Blossey, Linda</cp:lastModifiedBy>
  <cp:lastPrinted>2015-03-02T21:31:03Z</cp:lastPrinted>
  <dcterms:created xsi:type="dcterms:W3CDTF">2014-12-16T17:36:51Z</dcterms:created>
  <dcterms:modified xsi:type="dcterms:W3CDTF">2015-03-02T21:31:49Z</dcterms:modified>
  <cp:category/>
  <cp:version/>
  <cp:contentType/>
  <cp:contentStatus/>
</cp:coreProperties>
</file>